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185" yWindow="60" windowWidth="8115" windowHeight="9120" tabRatio="510" activeTab="3"/>
  </bookViews>
  <sheets>
    <sheet name="Balance" sheetId="1" r:id="rId1"/>
    <sheet name="PYG" sheetId="8" r:id="rId2"/>
    <sheet name="PN" sheetId="6" r:id="rId3"/>
    <sheet name="EFE" sheetId="10" r:id="rId4"/>
  </sheets>
  <definedNames>
    <definedName name="Activo">Balance!$A$6:$G$55</definedName>
    <definedName name="AJUSTES">#REF!</definedName>
    <definedName name="AREA_BB">#REF!</definedName>
    <definedName name="AREA_D">#REF!</definedName>
    <definedName name="_xlnm.Print_Area" localSheetId="0">Balance!$A$1:$R$61</definedName>
    <definedName name="_xlnm.Print_Area" localSheetId="3">EFE!$A$1:$P$98</definedName>
    <definedName name="_xlnm.Print_Area" localSheetId="2">PN!$A$1:$M$70</definedName>
    <definedName name="_xlnm.Print_Area" localSheetId="1">PYG!$B$1:$H$68</definedName>
    <definedName name="AREA_G__2_2_">#REF!</definedName>
    <definedName name="AREA_HH">#REF!</definedName>
    <definedName name="AREA_JJ">#REF!</definedName>
    <definedName name="AREA_K">#REF!</definedName>
    <definedName name="AREA_LL">#REF!</definedName>
    <definedName name="AREA_T">#REF!</definedName>
    <definedName name="DATOS_CLIENTE">#REF!</definedName>
    <definedName name="IDENTIFICACIÓN">#REF!</definedName>
    <definedName name="REV._ANAL._BCE.">#REF!</definedName>
    <definedName name="REV._ANAL._PYG">#REF!</definedName>
  </definedNames>
  <calcPr calcId="179017"/>
</workbook>
</file>

<file path=xl/calcChain.xml><?xml version="1.0" encoding="utf-8"?>
<calcChain xmlns="http://schemas.openxmlformats.org/spreadsheetml/2006/main">
  <c r="L52" i="6" l="1"/>
  <c r="L53" i="6" s="1"/>
  <c r="H62" i="6"/>
  <c r="K53" i="6"/>
  <c r="K62" i="6" s="1"/>
  <c r="J53" i="6"/>
  <c r="J62" i="6" s="1"/>
  <c r="I53" i="6"/>
  <c r="I62" i="6" s="1"/>
  <c r="H53" i="6"/>
  <c r="G53" i="6"/>
  <c r="G62" i="6" s="1"/>
  <c r="F53" i="6"/>
  <c r="F62" i="6" s="1"/>
  <c r="E53" i="6"/>
  <c r="E62" i="6" s="1"/>
  <c r="D53" i="6"/>
  <c r="D62" i="6" s="1"/>
  <c r="C53" i="6"/>
  <c r="C62" i="6" s="1"/>
  <c r="K73" i="10" l="1"/>
  <c r="I54" i="6" l="1"/>
  <c r="E40" i="8"/>
  <c r="C38" i="8"/>
  <c r="C35" i="1"/>
  <c r="E29" i="8"/>
  <c r="C29" i="8"/>
  <c r="E13" i="8"/>
  <c r="C13" i="8"/>
  <c r="E32" i="1"/>
  <c r="E38" i="1"/>
  <c r="C38" i="1"/>
  <c r="E23" i="1"/>
  <c r="C23" i="1"/>
  <c r="C15" i="1"/>
  <c r="E15" i="1"/>
  <c r="C26" i="1" l="1"/>
  <c r="E26" i="1"/>
  <c r="K92" i="10"/>
  <c r="L59" i="6" l="1"/>
  <c r="L62" i="6" s="1"/>
  <c r="L58" i="6"/>
  <c r="L57" i="6"/>
  <c r="L56" i="6"/>
  <c r="L55" i="6"/>
  <c r="L30" i="1" l="1"/>
  <c r="L32" i="1" s="1"/>
  <c r="L50" i="1"/>
  <c r="F17" i="6" l="1"/>
  <c r="L54" i="6" s="1"/>
  <c r="C17" i="8" l="1"/>
  <c r="K84" i="10" l="1"/>
  <c r="K79" i="10"/>
  <c r="K62" i="10"/>
  <c r="K51" i="10"/>
  <c r="K35" i="10"/>
  <c r="K33" i="10"/>
  <c r="K90" i="10"/>
  <c r="K37" i="10"/>
  <c r="K25" i="10"/>
  <c r="K63" i="10" l="1"/>
  <c r="K89" i="10"/>
  <c r="K40" i="10"/>
  <c r="C53" i="8"/>
  <c r="C25" i="8"/>
  <c r="C40" i="8" s="1"/>
  <c r="L38" i="1"/>
  <c r="L52" i="1" s="1"/>
  <c r="L15" i="1"/>
  <c r="L22" i="1" s="1"/>
  <c r="C32" i="1"/>
  <c r="C52" i="1" s="1"/>
  <c r="C54" i="1" s="1"/>
  <c r="C55" i="8" l="1"/>
  <c r="L54" i="1"/>
  <c r="C59" i="8" l="1"/>
  <c r="C61" i="8" s="1"/>
  <c r="F14" i="6" s="1"/>
  <c r="F15" i="6" s="1"/>
  <c r="K11" i="10"/>
  <c r="K41" i="10" s="1"/>
  <c r="K91" i="10" s="1"/>
  <c r="F16" i="6"/>
  <c r="P46" i="1" l="1"/>
  <c r="P56" i="1" s="1"/>
  <c r="B2" i="10" l="1"/>
  <c r="P13" i="1" l="1"/>
  <c r="P22" i="1"/>
  <c r="G53" i="1" l="1"/>
  <c r="L29" i="6" l="1"/>
  <c r="I39" i="6"/>
  <c r="I33" i="6"/>
  <c r="G49" i="8"/>
  <c r="G53" i="8" s="1"/>
  <c r="L37" i="6" l="1"/>
  <c r="L36" i="6"/>
  <c r="G25" i="8"/>
  <c r="G17" i="8"/>
  <c r="G40" i="8" l="1"/>
  <c r="G55" i="8" s="1"/>
  <c r="G59" i="8" s="1"/>
  <c r="G61" i="8" s="1"/>
  <c r="G62" i="8" s="1"/>
  <c r="G55" i="1"/>
  <c r="P14" i="1" l="1"/>
  <c r="P15" i="1" s="1"/>
  <c r="P25" i="1" s="1"/>
  <c r="L39" i="6"/>
  <c r="G33" i="6"/>
  <c r="C33" i="6"/>
  <c r="L35" i="6" l="1"/>
  <c r="L32" i="6"/>
  <c r="L60" i="6" l="1"/>
  <c r="B2" i="8"/>
  <c r="B2" i="6" s="1"/>
  <c r="G62" i="1" l="1"/>
  <c r="L31" i="6" l="1"/>
  <c r="L33" i="6" s="1"/>
</calcChain>
</file>

<file path=xl/sharedStrings.xml><?xml version="1.0" encoding="utf-8"?>
<sst xmlns="http://schemas.openxmlformats.org/spreadsheetml/2006/main" count="267" uniqueCount="231">
  <si>
    <t>ACTIVO</t>
  </si>
  <si>
    <t>TOTAL ACTIVO</t>
  </si>
  <si>
    <t>Otros gastos de explotación</t>
  </si>
  <si>
    <t>(Cifras en euros)</t>
  </si>
  <si>
    <t>Total Patrimonio Neto</t>
  </si>
  <si>
    <t>ACTIVO NO CORRIENTE</t>
  </si>
  <si>
    <t>ACTIVO CORRIENTE</t>
  </si>
  <si>
    <t>Total Activo Corriente</t>
  </si>
  <si>
    <t>PASIVO CORRIENTE</t>
  </si>
  <si>
    <t>OPERACIONES CONTINUADAS</t>
  </si>
  <si>
    <t>Resultado de explotación</t>
  </si>
  <si>
    <t>Gastos financieros</t>
  </si>
  <si>
    <t>Resultado financiero</t>
  </si>
  <si>
    <t>Resultado antes de impuestos</t>
  </si>
  <si>
    <t xml:space="preserve">   Instalaciones técnicas y otro inmovilizado material</t>
  </si>
  <si>
    <t>Total Pasivo Corriente</t>
  </si>
  <si>
    <t xml:space="preserve"> Resultado del</t>
  </si>
  <si>
    <t xml:space="preserve"> </t>
  </si>
  <si>
    <t>Capital</t>
  </si>
  <si>
    <t>TOTAL</t>
  </si>
  <si>
    <t>PATRIMONIO NETO Y PASIVO</t>
  </si>
  <si>
    <t>TOTAL PATRIMONIO NETO Y PASIVO</t>
  </si>
  <si>
    <t>PATRIMONIO NETO</t>
  </si>
  <si>
    <t>Acreedores comerciales y otras cuentas a pagar</t>
  </si>
  <si>
    <t>Resultado del ejercicio procedente de operaciones continuadas</t>
  </si>
  <si>
    <t>Otras variaciones del patrimonio neto</t>
  </si>
  <si>
    <t>Periodificaciones a corto plazo</t>
  </si>
  <si>
    <t xml:space="preserve">   Prestación de servicios</t>
  </si>
  <si>
    <t xml:space="preserve">   Sueldos, salarios y asimilados</t>
  </si>
  <si>
    <t xml:space="preserve">   Cargas sociales</t>
  </si>
  <si>
    <t>Total de ingresos y gastos atribuidos a la sociedad dominante</t>
  </si>
  <si>
    <t>Total ingresos y gastos consolidados reconocidos</t>
  </si>
  <si>
    <t>Existencias</t>
  </si>
  <si>
    <t>Ingresos financieros</t>
  </si>
  <si>
    <t xml:space="preserve">   Resultado del ejercicio atribuido a la Sociedad Dominante</t>
  </si>
  <si>
    <t>Ajustes por cambio de valor</t>
  </si>
  <si>
    <t xml:space="preserve">   Resultado atribuido a la Sociedad Dominante </t>
  </si>
  <si>
    <t xml:space="preserve">Ejercicio </t>
  </si>
  <si>
    <t>Atribuido a la</t>
  </si>
  <si>
    <t>Sociedad</t>
  </si>
  <si>
    <t>Dominante</t>
  </si>
  <si>
    <t xml:space="preserve">   Otro inmovilizado intangible</t>
  </si>
  <si>
    <t>Resultado consolidado del ejercicio</t>
  </si>
  <si>
    <t>TOTAL DE INGRESOS Y GASTOS CONSOLIDADOS RECONOCIDOS</t>
  </si>
  <si>
    <t xml:space="preserve">   Trabajos realizados por otras empresas</t>
  </si>
  <si>
    <t>Total Pasivo No Corriente</t>
  </si>
  <si>
    <t>Total Activo No Corriente</t>
  </si>
  <si>
    <t xml:space="preserve">Reservas </t>
  </si>
  <si>
    <t>Sociedades</t>
  </si>
  <si>
    <t>Integración</t>
  </si>
  <si>
    <t>Global</t>
  </si>
  <si>
    <t>Consolidadas</t>
  </si>
  <si>
    <t>Variación de valor razonable en instrumentos financieros</t>
  </si>
  <si>
    <t>Saldo al 31 de diciembre de 2012</t>
  </si>
  <si>
    <t>Diferencias de conversión</t>
  </si>
  <si>
    <t xml:space="preserve">   De participaciones en instrumentos de patrimonio</t>
  </si>
  <si>
    <t xml:space="preserve">      De terceros (Nota 7)</t>
  </si>
  <si>
    <t xml:space="preserve"> de pérdidas y ganancias consolidada correspondiente al ejercicio anual terminado</t>
  </si>
  <si>
    <t>2013</t>
  </si>
  <si>
    <t>31.12.2013</t>
  </si>
  <si>
    <t xml:space="preserve">   Distribución del resultado del ejercicio 2012</t>
  </si>
  <si>
    <t xml:space="preserve">   Ajustes por errores (Nota 2.6)</t>
  </si>
  <si>
    <t>Saldo ajustado, inicio del año 2013</t>
  </si>
  <si>
    <t>Deterioro y resultado por enajenaciones del inmovilizado</t>
  </si>
  <si>
    <t>Incremento (reducción) de patrimonio neto 
   resultante de una combinación de negocios</t>
  </si>
  <si>
    <t>PASIVO NO CORRIENTE</t>
  </si>
  <si>
    <t xml:space="preserve">Otros resultados </t>
  </si>
  <si>
    <t>FLUJOS DE EFECTIVO DE LAS ACTIVIDADES DE EXPLOTACION:</t>
  </si>
  <si>
    <t>Resultado del ejercicio antes de impuestos</t>
  </si>
  <si>
    <t>Ajustados al resultado-</t>
  </si>
  <si>
    <t>Amortización del inmovilizado</t>
  </si>
  <si>
    <t>Correcciones valorativas por deterioro</t>
  </si>
  <si>
    <t>Imputacion de subvenciones</t>
  </si>
  <si>
    <t>Resultados por bajas y enajenaciones del inmovilizado</t>
  </si>
  <si>
    <t>Resultados por bajas y enajenaciones de instrumentos financieros</t>
  </si>
  <si>
    <t>Diferencias de cambio</t>
  </si>
  <si>
    <t>Otros ingresos y gastos</t>
  </si>
  <si>
    <t>Participación en beneficios (pérdidas) de sociedades puestas en</t>
  </si>
  <si>
    <t xml:space="preserve">   equivalencia neto de dividendos</t>
  </si>
  <si>
    <t>Cambios en el capital corriente-</t>
  </si>
  <si>
    <t>Deudores y otras cuentas a cobrar</t>
  </si>
  <si>
    <t>Otros activos corrientes</t>
  </si>
  <si>
    <t>Acreedores y otras cuentas a pagar</t>
  </si>
  <si>
    <t>Otros pasivos corrientes</t>
  </si>
  <si>
    <t>Otros activos y pasivos no corrientes</t>
  </si>
  <si>
    <t>Otros flujos de efectivo de las actividades de explotación-</t>
  </si>
  <si>
    <t>Pagos de intereses</t>
  </si>
  <si>
    <t>Cobros de dividendos</t>
  </si>
  <si>
    <t>Cobros de intereses</t>
  </si>
  <si>
    <t>Cobros (pagos) por impuesto sobre beneficios</t>
  </si>
  <si>
    <t>Otros pagos (cobros)</t>
  </si>
  <si>
    <t>FLUJOS DE EFECTIVO DE LAS ACTIVIDADES DE INVERSION:</t>
  </si>
  <si>
    <t>Pagos por inversiones-</t>
  </si>
  <si>
    <t>Sociedades del grupo, neto de efectivo en sociedades consolidadas</t>
  </si>
  <si>
    <t>Sociedades multigrupo, neto de efectivo en sociedades consolidadas</t>
  </si>
  <si>
    <t>Sociedades asociadas</t>
  </si>
  <si>
    <t>Inmovilizado intangible</t>
  </si>
  <si>
    <t>Inmovilizado material</t>
  </si>
  <si>
    <t>Inversiones inmobiliarias</t>
  </si>
  <si>
    <t>Otros activos financieros</t>
  </si>
  <si>
    <t>Activos no corrientes mantenidos para la venta</t>
  </si>
  <si>
    <t>Otros activos</t>
  </si>
  <si>
    <t>Cobros por desinversiones-</t>
  </si>
  <si>
    <t>FLUJOS DE EFECTIVO DE LAS ACTIVIDADES DE FINANCIACION:</t>
  </si>
  <si>
    <t>Cobros y pagos por instrumentos de patrimonio-</t>
  </si>
  <si>
    <t>Emisión de instrumentos de patrimonio</t>
  </si>
  <si>
    <t>Amortización de instrumentos de patrimonio</t>
  </si>
  <si>
    <t>Adquisición de instrumentos de patrimonio de la sociedad dominante</t>
  </si>
  <si>
    <t>Enajenación de instrumentos de patrimonio de la sociedad dominante</t>
  </si>
  <si>
    <t>Adquisición de participaciones de socios externos</t>
  </si>
  <si>
    <t>Venta de participaciones a socios externos</t>
  </si>
  <si>
    <t>Subvenciones, donaciones y legados recibidos</t>
  </si>
  <si>
    <t>Cobros y pagos por instrumentos de pasivo financiero-</t>
  </si>
  <si>
    <t>Emisión</t>
  </si>
  <si>
    <t>Obligaciones y otros valores negociables</t>
  </si>
  <si>
    <t>Deudas con entidades de crédito</t>
  </si>
  <si>
    <t>Otras deudas</t>
  </si>
  <si>
    <t>Devolución y amortización de</t>
  </si>
  <si>
    <t>Pagos por dividendos y remuneraciones de otros instrumentos de patrimonio-</t>
  </si>
  <si>
    <t xml:space="preserve">Dividendos </t>
  </si>
  <si>
    <t>Remuneración de otros instrumentos de patrimonio</t>
  </si>
  <si>
    <t>EFECTO DE LAS VARIACIONES DE LOS TIPOS DE CAMBIO</t>
  </si>
  <si>
    <t>AUMENTO/DISMINUCION NETA DEL EFECTIVO O EQUIVALENTES</t>
  </si>
  <si>
    <t>Efectivo o equivalentes al comienzo del ejercicio</t>
  </si>
  <si>
    <t>Efectivo o equivalentes al final del ejercicio</t>
  </si>
  <si>
    <t>Reserva</t>
  </si>
  <si>
    <t>legal</t>
  </si>
  <si>
    <t xml:space="preserve">   Inmovilizado en curso y anticipos</t>
  </si>
  <si>
    <t xml:space="preserve">Fondos propios </t>
  </si>
  <si>
    <t xml:space="preserve">   Otros pasivos financieros </t>
  </si>
  <si>
    <t xml:space="preserve">   Consumo de mercaderias </t>
  </si>
  <si>
    <t xml:space="preserve">   Otros gastos de gestión corriente</t>
  </si>
  <si>
    <t>Inversiones financieras a largo plazo (Notas 7 y 10)</t>
  </si>
  <si>
    <t>Efectivo y otros activos líquidos equivalentes (Nota 10)</t>
  </si>
  <si>
    <t xml:space="preserve">   De valores negociables y otros instrumentos financieros (Nota 10)</t>
  </si>
  <si>
    <t>Existencias (Nota 11)</t>
  </si>
  <si>
    <t xml:space="preserve">   Diferencia de conversión (Nota 13)</t>
  </si>
  <si>
    <t xml:space="preserve">   Reservas (Nota 12)</t>
  </si>
  <si>
    <t xml:space="preserve">   Capital escriturado (Nota 12)</t>
  </si>
  <si>
    <t xml:space="preserve">   Pasivos por impuesto corriente (Nota 17)</t>
  </si>
  <si>
    <t xml:space="preserve">   Otras deudas con Administraciones Públicas (Nota 17)</t>
  </si>
  <si>
    <t>Deudas a largo plazo (Nota 18)</t>
  </si>
  <si>
    <t xml:space="preserve">   Proveedores (Nota 18)</t>
  </si>
  <si>
    <t xml:space="preserve">   Otros Acreedores (Nota 18)</t>
  </si>
  <si>
    <t>Gastos de personal (Nota 19)</t>
  </si>
  <si>
    <t>Impuestos sobre beneficios (Nota 17)</t>
  </si>
  <si>
    <t>Amortización del inmovilizado (Notas 5 y 6)</t>
  </si>
  <si>
    <t xml:space="preserve">   Instrumentos de patrimonio</t>
  </si>
  <si>
    <t xml:space="preserve">   Otros activos financieros</t>
  </si>
  <si>
    <t xml:space="preserve">  Existencias comerciales</t>
  </si>
  <si>
    <t>Deudas a corto plazo (Nota 18)</t>
  </si>
  <si>
    <t xml:space="preserve">   Deudas con entidades de crédito</t>
  </si>
  <si>
    <t>Gastos financieros (Nota 18)</t>
  </si>
  <si>
    <t xml:space="preserve">  Anticipos a proveedores (Nota 10)</t>
  </si>
  <si>
    <t>31.12.2016</t>
  </si>
  <si>
    <t>CLERHP ESTRUCTURAS, S.A. Y SOCIEDADES DEPENDIENTES</t>
  </si>
  <si>
    <t>2016</t>
  </si>
  <si>
    <t>CUENTAS DE PÉRDIDAS Y GANANCIAS CONSOLIDADAS CORRESPONDIENTES A LOS</t>
  </si>
  <si>
    <t>ESTADOS DE CAMBIOS EN EL PATRIMONIO NETO CONSOLIDADOS CORRESPONDIENTES</t>
  </si>
  <si>
    <t>A) ESTADOS DE INGRESOS Y GASTOS RECONOCIDOS CONSOLIDADOS CORRESPONDIENTES A LOS EJERCICIOS ANUALES</t>
  </si>
  <si>
    <t>B) ESTADOS TOTALES DE CAMBIOS EN EL PATRIMONIO NETO CONSOLIDADOS CORRESPONDIENTES A LOS EJERCICIOS</t>
  </si>
  <si>
    <t>Saldo al 31 de diciembre de 2016</t>
  </si>
  <si>
    <t xml:space="preserve">   Distribución del resultado del ejercicio 2015</t>
  </si>
  <si>
    <t>ESTADOS DE FLUJOS DE EFECTIVO CONSOLIDADOS CORRESPONDIENTES</t>
  </si>
  <si>
    <t>Otros ingresos de explotación</t>
  </si>
  <si>
    <t>Socios</t>
  </si>
  <si>
    <t>Externos</t>
  </si>
  <si>
    <t>Prima de</t>
  </si>
  <si>
    <t>emisión</t>
  </si>
  <si>
    <t>Ejercicios Anteriores</t>
  </si>
  <si>
    <t>Reservas y</t>
  </si>
  <si>
    <t xml:space="preserve"> Resultados </t>
  </si>
  <si>
    <t xml:space="preserve">   Resultado atribuido a Socios Externos</t>
  </si>
  <si>
    <t>Ajustes</t>
  </si>
  <si>
    <t>por cambio</t>
  </si>
  <si>
    <t>de valor</t>
  </si>
  <si>
    <t>Inversiones financieras a corto plazo (Nota 10)</t>
  </si>
  <si>
    <t xml:space="preserve">   Prima de emisión (Nota 12)</t>
  </si>
  <si>
    <t>Socios externos (Nota 14)</t>
  </si>
  <si>
    <t>Inversiones en empresas del grupo y asociadas a corto plazo (Notas 10 y 15)</t>
  </si>
  <si>
    <t>Provisiones a largo plazo (Nota 4.h)</t>
  </si>
  <si>
    <t>Total de ingresos y gastos atribuidos a socios externos</t>
  </si>
  <si>
    <t>Importe neto de la cifra de negocios (Nota 23)</t>
  </si>
  <si>
    <t>Resultado Consolidado del Ejercicio (Notas 21 y 23)</t>
  </si>
  <si>
    <t>Inmovilizado intangible (Nota 5)</t>
  </si>
  <si>
    <t>Inmovilizado material (Nota 6 )</t>
  </si>
  <si>
    <t>Aprovisionamientos (Nota 23)</t>
  </si>
  <si>
    <t>Las Notas 1 a 26 incluídas en la memoria consolidada adjunta forman parte integrante de la cuenta</t>
  </si>
  <si>
    <t>Las Notas 1 a 26 incluídas en la memoria consolidada adjunta forman parte integrante del estado de cambios en el patrimonio</t>
  </si>
  <si>
    <t>Las Notas 1 a 26  incluidas en la memoria consolidada adjunta forman parte integrante del estado de flujos de efectivo consolidado</t>
  </si>
  <si>
    <t xml:space="preserve">   Anticipos de clientes  (Nota 18)</t>
  </si>
  <si>
    <t>Operaciones con acciones propias (netas)</t>
  </si>
  <si>
    <t xml:space="preserve">  Otras variaciones</t>
  </si>
  <si>
    <t>Acciones</t>
  </si>
  <si>
    <t>Propias</t>
  </si>
  <si>
    <t>Diferencias de cambio (Nota 20)</t>
  </si>
  <si>
    <t xml:space="preserve">  Acciones y participaciones de la Sociedad Dominante (Nota 12)</t>
  </si>
  <si>
    <t>Diferencia negativa de combinaciones de negocio (Nota 1)</t>
  </si>
  <si>
    <t>BALANCES CONSOLIDADOS AL 31 DE DICIEMBRE DE 2017 Y 2016</t>
  </si>
  <si>
    <t>31.12.2017</t>
  </si>
  <si>
    <t>Las Notas 1 a 26 incluídas en la memoria consolidada adjunta forman parte integrante del balance consolidado al 31 de diciembre de 2017</t>
  </si>
  <si>
    <t>EJERCICIOS ANUALES TERMINADOS EL 31 DE DICIEMBRE DE 2017 Y 2016</t>
  </si>
  <si>
    <t>2017</t>
  </si>
  <si>
    <t>el 31 de diciembre de 2017</t>
  </si>
  <si>
    <t>A LOS EJERCICIOS ANUALES TERMINADOS EL 31 DE DICIEMBRE DE 2017 Y 2016</t>
  </si>
  <si>
    <t xml:space="preserve">                                                   TERMINADOS EL 31 DE DICIEMBRE DE 2017 Y 2016</t>
  </si>
  <si>
    <t xml:space="preserve">   Distribución del resultado del ejercicio 2016</t>
  </si>
  <si>
    <t>Saldo al 31 de diciembre de 2017</t>
  </si>
  <si>
    <t>neto consolidado correspondiente al ejercicio anual terminado el 31 de diciembre de 2017</t>
  </si>
  <si>
    <t>A LOS  EJERCICIOS ANUALES TERMINADOS EL 31 DE DICIEMBRE DE 2017 Y 2016</t>
  </si>
  <si>
    <t>correspondiente al ejercicio anual terminado el 31 de diciembre de 2017</t>
  </si>
  <si>
    <t xml:space="preserve">   Ventas</t>
  </si>
  <si>
    <t xml:space="preserve">   Pérdidas, deterioro y variación de provisiones por operaciones comerciales</t>
  </si>
  <si>
    <t xml:space="preserve">    Otros activos financieros</t>
  </si>
  <si>
    <t xml:space="preserve">    Otras deudas</t>
  </si>
  <si>
    <t xml:space="preserve">   Ingresos accesorios y otros de gestión corriente</t>
  </si>
  <si>
    <t xml:space="preserve">   Otras diferencias de cambio</t>
  </si>
  <si>
    <t xml:space="preserve">   Resultado por enajenaciones y otras (Nota 6)</t>
  </si>
  <si>
    <t>Inversiones en empresas del grupo y asociadas a largo plazo (Notas 1 y 8)</t>
  </si>
  <si>
    <t xml:space="preserve">   Instrumentos de patrimonio </t>
  </si>
  <si>
    <t xml:space="preserve">Deudores comerciales y otras cuentas a cobrar </t>
  </si>
  <si>
    <t xml:space="preserve">   Clientes por ventas y prestaciones de servicios (Nota 10)</t>
  </si>
  <si>
    <t xml:space="preserve">   Otros deudores  (Nota 10)</t>
  </si>
  <si>
    <t>Deudas con empresas del grupo a corto plazo (Notas 15 y 18)</t>
  </si>
  <si>
    <t xml:space="preserve">   Proveedores grupo (Notas 15 y 18)</t>
  </si>
  <si>
    <t xml:space="preserve"> ANUALES TERMINADOS EL 31 DE DICIEMBRE DE 2017 Y 2016</t>
  </si>
  <si>
    <t xml:space="preserve">Saldo al 31 de diciembre de 2015 </t>
  </si>
  <si>
    <t xml:space="preserve">   Activos por impuesto corriente (Notas 10 y 17)</t>
  </si>
  <si>
    <t xml:space="preserve">   Otros créditos con Administraciones Públicas (Notas 10 y 17)</t>
  </si>
  <si>
    <t>Ajustes por errores (Nota 2.7)</t>
  </si>
  <si>
    <t>Saldo ajustado al 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</si>
</sst>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_);_(* \(#,##0\);_(* &quot;-&quot;_);_(@_)"/>
    <numFmt numFmtId="165" formatCode="#,##0;\(#,##0\);\-\-"/>
    <numFmt numFmtId="166" formatCode="#,###;\(#,###\);\-\-"/>
    <numFmt numFmtId="167" formatCode="_-* #,##0.00\ [$€]_-;\-* #,##0.00\ [$€]_-;_-* &quot;-&quot;??\ [$€]_-;_-@_-"/>
    <numFmt numFmtId="168" formatCode="#,##0\ ;\(#,##0\);\-"/>
    <numFmt numFmtId="169" formatCode="#,##0\ ;\(#,##0\);\-\-"/>
    <numFmt numFmtId="170" formatCode="#,##0;\(#,##0\)"/>
    <numFmt numFmtId="171" formatCode="#,##0.00;\(#,##0.00\);\-\-"/>
    <numFmt numFmtId="172" formatCode="#,##0.00_ ;[Red]\-#,##0.00\ "/>
    <numFmt numFmtId="173" formatCode="#,##0_ ;[Red]\-#,##0\ "/>
    <numFmt numFmtId="174" formatCode="#,##0\ ;\(#,###\);\-"/>
    <numFmt numFmtId="175" formatCode="#,##0\ ;[Red]\(#,##0\)"/>
    <numFmt numFmtId="176" formatCode="0.0%"/>
  </numFmts>
  <fonts count="38">
    <font>
      <sz val="11"/>
      <name val="Times New Roman"/>
    </font>
    <font>
      <sz val="12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b/>
      <sz val="10"/>
      <name val="Book Antiqua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5"/>
      <name val="Book Antiqua"/>
      <family val="1"/>
    </font>
    <font>
      <b/>
      <sz val="13"/>
      <name val="Book Antiqua"/>
      <family val="1"/>
    </font>
    <font>
      <sz val="11"/>
      <name val="Times New Roman"/>
      <family val="1"/>
    </font>
    <font>
      <b/>
      <sz val="12.5"/>
      <name val="Book Antiqua"/>
      <family val="1"/>
    </font>
    <font>
      <sz val="11"/>
      <color indexed="8"/>
      <name val="Book Antiqua"/>
      <family val="1"/>
    </font>
    <font>
      <b/>
      <sz val="9"/>
      <name val="Calibri"/>
      <family val="2"/>
      <scheme val="minor"/>
    </font>
    <font>
      <b/>
      <u/>
      <sz val="11"/>
      <name val="Book Antiqua"/>
      <family val="1"/>
    </font>
    <font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7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0" fillId="0" borderId="0"/>
    <xf numFmtId="0" fontId="10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  <xf numFmtId="0" fontId="10" fillId="0" borderId="0"/>
    <xf numFmtId="0" fontId="32" fillId="0" borderId="0"/>
    <xf numFmtId="9" fontId="37" fillId="0" borderId="0" applyFont="0" applyFill="0" applyBorder="0" applyAlignment="0" applyProtection="0"/>
  </cellStyleXfs>
  <cellXfs count="201">
    <xf numFmtId="0" fontId="0" fillId="0" borderId="0" xfId="0"/>
    <xf numFmtId="166" fontId="23" fillId="0" borderId="0" xfId="36" applyNumberFormat="1" applyFont="1"/>
    <xf numFmtId="166" fontId="24" fillId="0" borderId="0" xfId="36" applyNumberFormat="1" applyFont="1"/>
    <xf numFmtId="164" fontId="26" fillId="0" borderId="0" xfId="35" applyNumberFormat="1" applyFont="1" applyFill="1" applyBorder="1"/>
    <xf numFmtId="166" fontId="22" fillId="0" borderId="0" xfId="36" applyNumberFormat="1" applyFont="1"/>
    <xf numFmtId="166" fontId="25" fillId="0" borderId="0" xfId="36" applyNumberFormat="1" applyFont="1"/>
    <xf numFmtId="165" fontId="23" fillId="0" borderId="0" xfId="0" applyNumberFormat="1" applyFont="1" applyAlignment="1">
      <alignment horizontal="centerContinuous" wrapText="1"/>
    </xf>
    <xf numFmtId="165" fontId="22" fillId="0" borderId="0" xfId="0" applyNumberFormat="1" applyFont="1" applyAlignment="1">
      <alignment horizontal="centerContinuous" wrapText="1"/>
    </xf>
    <xf numFmtId="166" fontId="22" fillId="0" borderId="0" xfId="36" applyNumberFormat="1" applyFont="1" applyAlignment="1">
      <alignment horizontal="centerContinuous" wrapText="1"/>
    </xf>
    <xf numFmtId="166" fontId="23" fillId="0" borderId="0" xfId="36" applyNumberFormat="1" applyFont="1" applyBorder="1"/>
    <xf numFmtId="166" fontId="22" fillId="0" borderId="0" xfId="36" applyNumberFormat="1" applyFont="1" applyBorder="1"/>
    <xf numFmtId="166" fontId="25" fillId="0" borderId="0" xfId="36" applyNumberFormat="1" applyFont="1" applyBorder="1" applyAlignment="1">
      <alignment horizontal="center"/>
    </xf>
    <xf numFmtId="166" fontId="25" fillId="0" borderId="10" xfId="36" applyNumberFormat="1" applyFont="1" applyBorder="1" applyAlignment="1">
      <alignment horizontal="center"/>
    </xf>
    <xf numFmtId="166" fontId="25" fillId="0" borderId="0" xfId="36" applyNumberFormat="1" applyFont="1" applyBorder="1"/>
    <xf numFmtId="166" fontId="27" fillId="0" borderId="0" xfId="36" applyNumberFormat="1" applyFont="1" applyBorder="1"/>
    <xf numFmtId="166" fontId="25" fillId="0" borderId="16" xfId="36" applyNumberFormat="1" applyFont="1" applyBorder="1"/>
    <xf numFmtId="0" fontId="28" fillId="0" borderId="0" xfId="46" applyFont="1" applyFill="1" applyAlignment="1">
      <alignment horizontal="centerContinuous" wrapText="1"/>
    </xf>
    <xf numFmtId="0" fontId="29" fillId="0" borderId="0" xfId="46" applyFont="1" applyFill="1" applyAlignment="1">
      <alignment horizontal="left" wrapText="1"/>
    </xf>
    <xf numFmtId="0" fontId="28" fillId="0" borderId="0" xfId="46" applyFont="1" applyFill="1" applyAlignment="1">
      <alignment horizontal="left" wrapText="1"/>
    </xf>
    <xf numFmtId="166" fontId="22" fillId="0" borderId="0" xfId="36" applyNumberFormat="1" applyFont="1" applyAlignment="1">
      <alignment horizontal="centerContinuous"/>
    </xf>
    <xf numFmtId="166" fontId="23" fillId="0" borderId="0" xfId="36" applyNumberFormat="1" applyFont="1" applyAlignment="1">
      <alignment horizontal="centerContinuous"/>
    </xf>
    <xf numFmtId="168" fontId="22" fillId="0" borderId="0" xfId="46" applyNumberFormat="1" applyFont="1"/>
    <xf numFmtId="168" fontId="25" fillId="0" borderId="0" xfId="46" applyNumberFormat="1" applyFont="1"/>
    <xf numFmtId="168" fontId="22" fillId="0" borderId="0" xfId="46" applyNumberFormat="1" applyFont="1" applyBorder="1" applyAlignment="1">
      <alignment horizontal="right"/>
    </xf>
    <xf numFmtId="169" fontId="22" fillId="0" borderId="0" xfId="35" applyNumberFormat="1" applyFont="1" applyFill="1" applyBorder="1"/>
    <xf numFmtId="169" fontId="22" fillId="0" borderId="0" xfId="0" applyNumberFormat="1" applyFont="1" applyFill="1" applyBorder="1" applyAlignment="1"/>
    <xf numFmtId="169" fontId="22" fillId="0" borderId="0" xfId="0" applyNumberFormat="1" applyFont="1" applyFill="1"/>
    <xf numFmtId="166" fontId="25" fillId="0" borderId="0" xfId="36" applyNumberFormat="1" applyFont="1" applyAlignment="1">
      <alignment horizontal="center"/>
    </xf>
    <xf numFmtId="170" fontId="32" fillId="0" borderId="0" xfId="0" applyNumberFormat="1" applyFont="1" applyFill="1" applyAlignment="1"/>
    <xf numFmtId="168" fontId="22" fillId="0" borderId="0" xfId="46" applyNumberFormat="1" applyFont="1" applyBorder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0" fontId="22" fillId="24" borderId="0" xfId="0" applyFont="1" applyFill="1"/>
    <xf numFmtId="0" fontId="25" fillId="24" borderId="0" xfId="0" applyFont="1" applyFill="1"/>
    <xf numFmtId="168" fontId="25" fillId="0" borderId="0" xfId="46" applyNumberFormat="1" applyFont="1" applyFill="1" applyAlignment="1">
      <alignment horizontal="center" wrapText="1"/>
    </xf>
    <xf numFmtId="165" fontId="22" fillId="0" borderId="0" xfId="35" applyNumberFormat="1" applyFont="1" applyFill="1" applyBorder="1" applyAlignment="1">
      <alignment horizontal="right"/>
    </xf>
    <xf numFmtId="165" fontId="22" fillId="0" borderId="0" xfId="0" applyNumberFormat="1" applyFont="1" applyFill="1" applyAlignment="1">
      <alignment horizontal="right"/>
    </xf>
    <xf numFmtId="165" fontId="22" fillId="0" borderId="0" xfId="35" applyNumberFormat="1" applyFont="1" applyFill="1" applyBorder="1" applyAlignment="1"/>
    <xf numFmtId="165" fontId="22" fillId="0" borderId="0" xfId="0" applyNumberFormat="1" applyFont="1" applyFill="1" applyBorder="1" applyAlignment="1" applyProtection="1">
      <protection locked="0"/>
    </xf>
    <xf numFmtId="165" fontId="22" fillId="0" borderId="0" xfId="0" applyNumberFormat="1" applyFont="1" applyFill="1" applyAlignment="1"/>
    <xf numFmtId="165" fontId="22" fillId="0" borderId="0" xfId="0" applyNumberFormat="1" applyFont="1" applyFill="1" applyAlignment="1" applyProtection="1">
      <protection locked="0"/>
    </xf>
    <xf numFmtId="165" fontId="22" fillId="0" borderId="0" xfId="0" applyNumberFormat="1" applyFont="1" applyFill="1" applyBorder="1" applyAlignment="1">
      <alignment horizontal="right"/>
    </xf>
    <xf numFmtId="37" fontId="35" fillId="0" borderId="0" xfId="35" applyNumberFormat="1" applyFont="1" applyFill="1" applyBorder="1"/>
    <xf numFmtId="166" fontId="22" fillId="0" borderId="0" xfId="36" applyNumberFormat="1" applyFont="1" applyFill="1" applyBorder="1"/>
    <xf numFmtId="168" fontId="25" fillId="0" borderId="10" xfId="46" quotePrefix="1" applyNumberFormat="1" applyFont="1" applyBorder="1" applyAlignment="1">
      <alignment horizontal="center"/>
    </xf>
    <xf numFmtId="166" fontId="22" fillId="0" borderId="0" xfId="36" applyNumberFormat="1" applyFont="1" applyBorder="1" applyAlignment="1">
      <alignment wrapText="1"/>
    </xf>
    <xf numFmtId="166" fontId="25" fillId="0" borderId="10" xfId="36" applyNumberFormat="1" applyFont="1" applyBorder="1"/>
    <xf numFmtId="168" fontId="25" fillId="0" borderId="0" xfId="46" applyNumberFormat="1" applyFont="1" applyFill="1" applyBorder="1" applyAlignment="1"/>
    <xf numFmtId="168" fontId="25" fillId="0" borderId="0" xfId="46" applyNumberFormat="1" applyFont="1" applyFill="1" applyAlignment="1">
      <alignment wrapText="1"/>
    </xf>
    <xf numFmtId="168" fontId="31" fillId="0" borderId="0" xfId="46" applyNumberFormat="1" applyFont="1" applyFill="1" applyBorder="1" applyAlignment="1"/>
    <xf numFmtId="166" fontId="30" fillId="0" borderId="0" xfId="36" applyNumberFormat="1" applyFont="1" applyBorder="1" applyAlignment="1">
      <alignment wrapText="1"/>
    </xf>
    <xf numFmtId="165" fontId="25" fillId="0" borderId="0" xfId="46" applyNumberFormat="1" applyFont="1" applyBorder="1" applyAlignment="1">
      <alignment horizontal="right"/>
    </xf>
    <xf numFmtId="165" fontId="25" fillId="24" borderId="19" xfId="0" applyNumberFormat="1" applyFont="1" applyFill="1" applyBorder="1"/>
    <xf numFmtId="165" fontId="22" fillId="0" borderId="0" xfId="36" applyNumberFormat="1" applyFont="1"/>
    <xf numFmtId="166" fontId="22" fillId="0" borderId="10" xfId="36" applyNumberFormat="1" applyFont="1" applyBorder="1"/>
    <xf numFmtId="168" fontId="22" fillId="0" borderId="0" xfId="46" applyNumberFormat="1" applyFont="1" applyBorder="1"/>
    <xf numFmtId="168" fontId="25" fillId="0" borderId="0" xfId="46" quotePrefix="1" applyNumberFormat="1" applyFont="1" applyBorder="1" applyAlignment="1">
      <alignment horizontal="center"/>
    </xf>
    <xf numFmtId="165" fontId="25" fillId="24" borderId="0" xfId="0" applyNumberFormat="1" applyFont="1" applyFill="1" applyBorder="1"/>
    <xf numFmtId="165" fontId="22" fillId="0" borderId="0" xfId="36" applyNumberFormat="1" applyFont="1" applyBorder="1"/>
    <xf numFmtId="168" fontId="25" fillId="0" borderId="0" xfId="46" applyNumberFormat="1" applyFont="1" applyFill="1" applyAlignment="1">
      <alignment horizontal="center" wrapText="1"/>
    </xf>
    <xf numFmtId="165" fontId="22" fillId="0" borderId="0" xfId="0" applyNumberFormat="1" applyFont="1" applyFill="1"/>
    <xf numFmtId="49" fontId="21" fillId="0" borderId="10" xfId="0" applyNumberFormat="1" applyFont="1" applyFill="1" applyBorder="1" applyAlignment="1"/>
    <xf numFmtId="49" fontId="21" fillId="0" borderId="0" xfId="0" applyNumberFormat="1" applyFont="1" applyFill="1" applyBorder="1" applyAlignment="1"/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/>
    <xf numFmtId="49" fontId="22" fillId="0" borderId="0" xfId="0" applyNumberFormat="1" applyFont="1" applyFill="1"/>
    <xf numFmtId="165" fontId="22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/>
    <xf numFmtId="169" fontId="22" fillId="0" borderId="0" xfId="0" applyNumberFormat="1" applyFont="1" applyFill="1" applyAlignment="1">
      <alignment horizontal="right"/>
    </xf>
    <xf numFmtId="171" fontId="22" fillId="0" borderId="0" xfId="0" applyNumberFormat="1" applyFont="1" applyFill="1" applyAlignment="1">
      <alignment horizontal="right"/>
    </xf>
    <xf numFmtId="169" fontId="22" fillId="0" borderId="0" xfId="0" applyNumberFormat="1" applyFont="1" applyFill="1" applyAlignment="1"/>
    <xf numFmtId="165" fontId="22" fillId="0" borderId="0" xfId="0" applyNumberFormat="1" applyFont="1" applyFill="1" applyBorder="1"/>
    <xf numFmtId="165" fontId="22" fillId="0" borderId="10" xfId="0" applyNumberFormat="1" applyFont="1" applyFill="1" applyBorder="1" applyAlignment="1"/>
    <xf numFmtId="169" fontId="25" fillId="0" borderId="10" xfId="0" applyNumberFormat="1" applyFont="1" applyFill="1" applyBorder="1" applyAlignment="1"/>
    <xf numFmtId="169" fontId="25" fillId="0" borderId="0" xfId="0" applyNumberFormat="1" applyFont="1" applyFill="1" applyBorder="1" applyAlignment="1"/>
    <xf numFmtId="165" fontId="25" fillId="0" borderId="10" xfId="0" applyNumberFormat="1" applyFont="1" applyFill="1" applyBorder="1" applyAlignment="1"/>
    <xf numFmtId="169" fontId="22" fillId="0" borderId="0" xfId="0" applyNumberFormat="1" applyFont="1" applyFill="1" applyBorder="1"/>
    <xf numFmtId="169" fontId="25" fillId="0" borderId="0" xfId="0" applyNumberFormat="1" applyFont="1" applyFill="1" applyAlignment="1"/>
    <xf numFmtId="165" fontId="25" fillId="0" borderId="1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69" fontId="25" fillId="0" borderId="10" xfId="0" applyNumberFormat="1" applyFont="1" applyFill="1" applyBorder="1"/>
    <xf numFmtId="169" fontId="25" fillId="0" borderId="0" xfId="0" applyNumberFormat="1" applyFont="1" applyFill="1" applyBorder="1"/>
    <xf numFmtId="165" fontId="22" fillId="0" borderId="10" xfId="0" applyNumberFormat="1" applyFont="1" applyFill="1" applyBorder="1" applyAlignment="1">
      <alignment horizontal="right"/>
    </xf>
    <xf numFmtId="165" fontId="22" fillId="0" borderId="12" xfId="0" applyNumberFormat="1" applyFont="1" applyFill="1" applyBorder="1" applyAlignment="1">
      <alignment horizontal="right"/>
    </xf>
    <xf numFmtId="165" fontId="25" fillId="0" borderId="10" xfId="0" applyNumberFormat="1" applyFont="1" applyFill="1" applyBorder="1"/>
    <xf numFmtId="165" fontId="25" fillId="0" borderId="0" xfId="0" applyNumberFormat="1" applyFont="1" applyFill="1" applyBorder="1"/>
    <xf numFmtId="165" fontId="25" fillId="0" borderId="16" xfId="0" applyNumberFormat="1" applyFont="1" applyFill="1" applyBorder="1"/>
    <xf numFmtId="165" fontId="25" fillId="0" borderId="16" xfId="0" applyNumberFormat="1" applyFont="1" applyFill="1" applyBorder="1" applyAlignment="1">
      <alignment horizontal="right"/>
    </xf>
    <xf numFmtId="169" fontId="25" fillId="0" borderId="16" xfId="0" applyNumberFormat="1" applyFont="1" applyFill="1" applyBorder="1"/>
    <xf numFmtId="165" fontId="25" fillId="0" borderId="16" xfId="0" applyNumberFormat="1" applyFont="1" applyFill="1" applyBorder="1" applyAlignment="1"/>
    <xf numFmtId="165" fontId="22" fillId="0" borderId="0" xfId="0" applyNumberFormat="1" applyFont="1" applyFill="1" applyAlignment="1">
      <alignment horizontal="center"/>
    </xf>
    <xf numFmtId="165" fontId="22" fillId="0" borderId="0" xfId="0" applyNumberFormat="1" applyFont="1" applyFill="1" applyAlignment="1">
      <alignment horizontal="centerContinuous"/>
    </xf>
    <xf numFmtId="169" fontId="22" fillId="0" borderId="0" xfId="0" applyNumberFormat="1" applyFont="1" applyFill="1" applyAlignment="1">
      <alignment horizontal="centerContinuous"/>
    </xf>
    <xf numFmtId="165" fontId="22" fillId="0" borderId="17" xfId="0" applyNumberFormat="1" applyFont="1" applyFill="1" applyBorder="1"/>
    <xf numFmtId="168" fontId="25" fillId="0" borderId="0" xfId="46" applyNumberFormat="1" applyFont="1" applyFill="1" applyAlignment="1">
      <alignment horizontal="center" wrapText="1"/>
    </xf>
    <xf numFmtId="168" fontId="25" fillId="0" borderId="0" xfId="46" applyNumberFormat="1" applyFont="1" applyFill="1" applyAlignment="1">
      <alignment horizontal="center" wrapText="1"/>
    </xf>
    <xf numFmtId="165" fontId="22" fillId="0" borderId="10" xfId="35" applyNumberFormat="1" applyFont="1" applyFill="1" applyBorder="1" applyAlignment="1">
      <alignment horizontal="right"/>
    </xf>
    <xf numFmtId="165" fontId="22" fillId="0" borderId="17" xfId="0" applyNumberFormat="1" applyFont="1" applyFill="1" applyBorder="1" applyAlignment="1"/>
    <xf numFmtId="165" fontId="24" fillId="0" borderId="0" xfId="0" applyNumberFormat="1" applyFont="1" applyFill="1" applyAlignment="1"/>
    <xf numFmtId="49" fontId="21" fillId="0" borderId="10" xfId="0" applyNumberFormat="1" applyFont="1" applyFill="1" applyBorder="1" applyAlignment="1">
      <alignment horizontal="center"/>
    </xf>
    <xf numFmtId="165" fontId="21" fillId="0" borderId="16" xfId="0" applyNumberFormat="1" applyFont="1" applyFill="1" applyBorder="1"/>
    <xf numFmtId="165" fontId="21" fillId="0" borderId="16" xfId="0" applyNumberFormat="1" applyFont="1" applyFill="1" applyBorder="1" applyAlignment="1">
      <alignment horizontal="right"/>
    </xf>
    <xf numFmtId="0" fontId="22" fillId="0" borderId="0" xfId="47" applyFont="1" applyFill="1"/>
    <xf numFmtId="0" fontId="22" fillId="0" borderId="0" xfId="47" applyFont="1" applyFill="1" applyBorder="1"/>
    <xf numFmtId="0" fontId="22" fillId="0" borderId="17" xfId="47" applyFont="1" applyFill="1" applyBorder="1"/>
    <xf numFmtId="0" fontId="22" fillId="0" borderId="17" xfId="47" applyFont="1" applyFill="1" applyBorder="1" applyAlignment="1">
      <alignment horizontal="centerContinuous" wrapText="1"/>
    </xf>
    <xf numFmtId="0" fontId="22" fillId="0" borderId="0" xfId="47" applyFont="1" applyFill="1" applyAlignment="1">
      <alignment wrapText="1"/>
    </xf>
    <xf numFmtId="0" fontId="22" fillId="0" borderId="0" xfId="47" applyFont="1" applyFill="1" applyBorder="1" applyAlignment="1">
      <alignment wrapText="1"/>
    </xf>
    <xf numFmtId="0" fontId="36" fillId="0" borderId="0" xfId="47" applyFont="1" applyFill="1" applyAlignment="1">
      <alignment horizontal="center"/>
    </xf>
    <xf numFmtId="0" fontId="22" fillId="0" borderId="0" xfId="47" applyFont="1" applyFill="1" applyAlignment="1">
      <alignment horizontal="centerContinuous" wrapText="1"/>
    </xf>
    <xf numFmtId="0" fontId="22" fillId="0" borderId="0" xfId="47" applyFont="1" applyFill="1" applyAlignment="1">
      <alignment horizontal="centerContinuous"/>
    </xf>
    <xf numFmtId="0" fontId="25" fillId="0" borderId="0" xfId="47" applyFont="1" applyFill="1" applyBorder="1" applyAlignment="1">
      <alignment horizontal="center"/>
    </xf>
    <xf numFmtId="0" fontId="25" fillId="0" borderId="10" xfId="47" applyFont="1" applyFill="1" applyBorder="1" applyAlignment="1">
      <alignment horizontal="center"/>
    </xf>
    <xf numFmtId="0" fontId="22" fillId="0" borderId="0" xfId="47" applyFont="1" applyFill="1" applyAlignment="1">
      <alignment horizontal="center"/>
    </xf>
    <xf numFmtId="172" fontId="25" fillId="0" borderId="0" xfId="47" applyNumberFormat="1" applyFont="1" applyFill="1" applyBorder="1" applyAlignment="1">
      <alignment horizontal="center"/>
    </xf>
    <xf numFmtId="172" fontId="22" fillId="0" borderId="0" xfId="47" applyNumberFormat="1" applyFont="1" applyFill="1" applyAlignment="1">
      <alignment horizontal="center"/>
    </xf>
    <xf numFmtId="0" fontId="25" fillId="0" borderId="0" xfId="47" applyFont="1" applyFill="1"/>
    <xf numFmtId="0" fontId="22" fillId="0" borderId="0" xfId="47" applyFont="1" applyFill="1" applyBorder="1" applyAlignment="1">
      <alignment horizontal="right"/>
    </xf>
    <xf numFmtId="0" fontId="22" fillId="0" borderId="0" xfId="47" applyFont="1" applyFill="1" applyAlignment="1">
      <alignment horizontal="right"/>
    </xf>
    <xf numFmtId="173" fontId="22" fillId="0" borderId="0" xfId="47" applyNumberFormat="1" applyFont="1" applyFill="1" applyAlignment="1">
      <alignment horizontal="right"/>
    </xf>
    <xf numFmtId="172" fontId="22" fillId="0" borderId="0" xfId="47" applyNumberFormat="1" applyFont="1" applyFill="1"/>
    <xf numFmtId="165" fontId="22" fillId="0" borderId="0" xfId="47" applyNumberFormat="1" applyFont="1" applyFill="1" applyBorder="1" applyAlignment="1">
      <alignment horizontal="right"/>
    </xf>
    <xf numFmtId="165" fontId="22" fillId="0" borderId="0" xfId="47" applyNumberFormat="1" applyFont="1" applyFill="1" applyAlignment="1">
      <alignment horizontal="right"/>
    </xf>
    <xf numFmtId="172" fontId="22" fillId="0" borderId="0" xfId="47" applyNumberFormat="1" applyFont="1" applyFill="1" applyBorder="1" applyAlignment="1">
      <alignment horizontal="right"/>
    </xf>
    <xf numFmtId="0" fontId="25" fillId="0" borderId="0" xfId="47" applyFont="1" applyFill="1" applyAlignment="1">
      <alignment horizontal="center"/>
    </xf>
    <xf numFmtId="165" fontId="22" fillId="0" borderId="0" xfId="47" applyNumberFormat="1" applyFont="1" applyFill="1"/>
    <xf numFmtId="165" fontId="22" fillId="0" borderId="0" xfId="36" applyNumberFormat="1" applyFont="1" applyFill="1" applyBorder="1" applyAlignment="1">
      <alignment horizontal="right"/>
    </xf>
    <xf numFmtId="165" fontId="22" fillId="0" borderId="0" xfId="36" applyNumberFormat="1" applyFont="1" applyFill="1" applyBorder="1" applyAlignment="1">
      <alignment horizontal="left"/>
    </xf>
    <xf numFmtId="165" fontId="22" fillId="0" borderId="0" xfId="47" applyNumberFormat="1" applyFont="1" applyFill="1" applyBorder="1"/>
    <xf numFmtId="174" fontId="22" fillId="0" borderId="0" xfId="47" applyNumberFormat="1" applyFont="1" applyFill="1" applyBorder="1" applyAlignment="1">
      <alignment horizontal="right"/>
    </xf>
    <xf numFmtId="165" fontId="22" fillId="0" borderId="0" xfId="47" applyNumberFormat="1" applyFont="1" applyFill="1" applyAlignment="1">
      <alignment horizontal="left"/>
    </xf>
    <xf numFmtId="174" fontId="22" fillId="0" borderId="0" xfId="47" applyNumberFormat="1" applyFont="1" applyFill="1" applyBorder="1"/>
    <xf numFmtId="0" fontId="22" fillId="0" borderId="0" xfId="47" applyFont="1" applyFill="1" applyAlignment="1">
      <alignment horizontal="left"/>
    </xf>
    <xf numFmtId="165" fontId="22" fillId="0" borderId="0" xfId="47" quotePrefix="1" applyNumberFormat="1" applyFont="1" applyFill="1" applyBorder="1" applyAlignment="1">
      <alignment horizontal="right"/>
    </xf>
    <xf numFmtId="165" fontId="22" fillId="0" borderId="12" xfId="47" applyNumberFormat="1" applyFont="1" applyFill="1" applyBorder="1" applyAlignment="1">
      <alignment horizontal="right"/>
    </xf>
    <xf numFmtId="165" fontId="22" fillId="0" borderId="0" xfId="36" quotePrefix="1" applyNumberFormat="1" applyFont="1" applyFill="1" applyBorder="1" applyAlignment="1">
      <alignment horizontal="right"/>
    </xf>
    <xf numFmtId="165" fontId="22" fillId="0" borderId="10" xfId="36" applyNumberFormat="1" applyFont="1" applyFill="1" applyBorder="1" applyAlignment="1">
      <alignment horizontal="right"/>
    </xf>
    <xf numFmtId="165" fontId="22" fillId="0" borderId="20" xfId="47" applyNumberFormat="1" applyFont="1" applyFill="1" applyBorder="1" applyAlignment="1">
      <alignment horizontal="right"/>
    </xf>
    <xf numFmtId="165" fontId="25" fillId="0" borderId="20" xfId="47" applyNumberFormat="1" applyFont="1" applyFill="1" applyBorder="1" applyAlignment="1">
      <alignment horizontal="right"/>
    </xf>
    <xf numFmtId="172" fontId="25" fillId="0" borderId="0" xfId="47" applyNumberFormat="1" applyFont="1" applyFill="1" applyBorder="1" applyAlignment="1">
      <alignment horizontal="right"/>
    </xf>
    <xf numFmtId="165" fontId="22" fillId="0" borderId="12" xfId="36" applyNumberFormat="1" applyFont="1" applyFill="1" applyBorder="1" applyAlignment="1">
      <alignment horizontal="right"/>
    </xf>
    <xf numFmtId="172" fontId="22" fillId="0" borderId="0" xfId="47" applyNumberFormat="1" applyFont="1" applyFill="1" applyBorder="1" applyAlignment="1">
      <alignment horizontal="left"/>
    </xf>
    <xf numFmtId="165" fontId="25" fillId="0" borderId="19" xfId="47" applyNumberFormat="1" applyFont="1" applyFill="1" applyBorder="1" applyAlignment="1">
      <alignment horizontal="right"/>
    </xf>
    <xf numFmtId="175" fontId="22" fillId="0" borderId="0" xfId="47" applyNumberFormat="1" applyFont="1" applyFill="1" applyBorder="1" applyAlignment="1">
      <alignment horizontal="right"/>
    </xf>
    <xf numFmtId="3" fontId="22" fillId="0" borderId="0" xfId="47" applyNumberFormat="1" applyFont="1" applyFill="1"/>
    <xf numFmtId="0" fontId="22" fillId="0" borderId="0" xfId="47" applyFont="1" applyFill="1" applyBorder="1" applyAlignment="1">
      <alignment horizontal="left"/>
    </xf>
    <xf numFmtId="166" fontId="22" fillId="0" borderId="0" xfId="47" applyNumberFormat="1" applyFont="1" applyFill="1" applyBorder="1"/>
    <xf numFmtId="3" fontId="22" fillId="0" borderId="0" xfId="47" applyNumberFormat="1" applyFont="1" applyFill="1" applyBorder="1"/>
    <xf numFmtId="0" fontId="22" fillId="0" borderId="0" xfId="47" applyFont="1" applyFill="1" applyAlignment="1">
      <alignment horizontal="center"/>
    </xf>
    <xf numFmtId="0" fontId="36" fillId="0" borderId="0" xfId="47" applyFont="1" applyFill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0" fontId="34" fillId="0" borderId="0" xfId="0" applyFont="1" applyFill="1"/>
    <xf numFmtId="166" fontId="25" fillId="0" borderId="16" xfId="36" applyNumberFormat="1" applyFont="1" applyFill="1" applyBorder="1"/>
    <xf numFmtId="166" fontId="25" fillId="0" borderId="10" xfId="36" applyNumberFormat="1" applyFont="1" applyFill="1" applyBorder="1"/>
    <xf numFmtId="166" fontId="23" fillId="0" borderId="0" xfId="36" applyNumberFormat="1" applyFont="1" applyFill="1" applyBorder="1"/>
    <xf numFmtId="166" fontId="22" fillId="0" borderId="0" xfId="36" applyNumberFormat="1" applyFont="1" applyFill="1" applyBorder="1" applyAlignment="1">
      <alignment horizontal="centerContinuous"/>
    </xf>
    <xf numFmtId="166" fontId="25" fillId="0" borderId="0" xfId="36" applyNumberFormat="1" applyFont="1" applyFill="1" applyBorder="1" applyAlignment="1">
      <alignment horizontal="centerContinuous"/>
    </xf>
    <xf numFmtId="166" fontId="25" fillId="0" borderId="0" xfId="36" applyNumberFormat="1" applyFont="1" applyFill="1" applyBorder="1"/>
    <xf numFmtId="168" fontId="25" fillId="0" borderId="0" xfId="46" applyNumberFormat="1" applyFont="1" applyFill="1" applyAlignment="1">
      <alignment horizontal="center" wrapText="1"/>
    </xf>
    <xf numFmtId="166" fontId="22" fillId="0" borderId="0" xfId="36" applyNumberFormat="1" applyFont="1" applyFill="1" applyBorder="1" applyAlignment="1">
      <alignment horizontal="center"/>
    </xf>
    <xf numFmtId="165" fontId="22" fillId="25" borderId="0" xfId="0" applyNumberFormat="1" applyFont="1" applyFill="1"/>
    <xf numFmtId="165" fontId="22" fillId="0" borderId="10" xfId="0" applyNumberFormat="1" applyFont="1" applyFill="1" applyBorder="1"/>
    <xf numFmtId="166" fontId="22" fillId="0" borderId="21" xfId="36" applyNumberFormat="1" applyFont="1" applyFill="1" applyBorder="1"/>
    <xf numFmtId="166" fontId="25" fillId="0" borderId="21" xfId="36" applyNumberFormat="1" applyFont="1" applyFill="1" applyBorder="1"/>
    <xf numFmtId="166" fontId="25" fillId="0" borderId="20" xfId="36" applyNumberFormat="1" applyFont="1" applyFill="1" applyBorder="1"/>
    <xf numFmtId="176" fontId="22" fillId="0" borderId="0" xfId="48" applyNumberFormat="1" applyFont="1" applyFill="1" applyAlignment="1">
      <alignment horizontal="right"/>
    </xf>
    <xf numFmtId="10" fontId="22" fillId="0" borderId="0" xfId="48" applyNumberFormat="1" applyFont="1" applyFill="1" applyAlignment="1">
      <alignment horizontal="right"/>
    </xf>
    <xf numFmtId="9" fontId="22" fillId="0" borderId="0" xfId="48" applyFont="1" applyFill="1" applyBorder="1" applyAlignment="1"/>
    <xf numFmtId="165" fontId="30" fillId="0" borderId="11" xfId="0" applyNumberFormat="1" applyFont="1" applyFill="1" applyBorder="1" applyAlignment="1">
      <alignment horizontal="center" wrapText="1"/>
    </xf>
    <xf numFmtId="165" fontId="30" fillId="0" borderId="12" xfId="0" applyNumberFormat="1" applyFont="1" applyFill="1" applyBorder="1" applyAlignment="1">
      <alignment horizontal="center" wrapText="1"/>
    </xf>
    <xf numFmtId="165" fontId="30" fillId="0" borderId="13" xfId="0" applyNumberFormat="1" applyFont="1" applyFill="1" applyBorder="1" applyAlignment="1">
      <alignment horizontal="center" wrapText="1"/>
    </xf>
    <xf numFmtId="165" fontId="31" fillId="0" borderId="14" xfId="0" applyNumberFormat="1" applyFont="1" applyFill="1" applyBorder="1" applyAlignment="1">
      <alignment horizontal="center" wrapText="1"/>
    </xf>
    <xf numFmtId="165" fontId="31" fillId="0" borderId="10" xfId="0" applyNumberFormat="1" applyFont="1" applyFill="1" applyBorder="1" applyAlignment="1">
      <alignment horizontal="center" wrapText="1"/>
    </xf>
    <xf numFmtId="165" fontId="31" fillId="0" borderId="15" xfId="0" applyNumberFormat="1" applyFont="1" applyFill="1" applyBorder="1" applyAlignment="1">
      <alignment horizontal="center" wrapText="1"/>
    </xf>
    <xf numFmtId="165" fontId="23" fillId="0" borderId="0" xfId="0" applyNumberFormat="1" applyFont="1" applyFill="1" applyAlignment="1">
      <alignment horizontal="center"/>
    </xf>
    <xf numFmtId="166" fontId="22" fillId="0" borderId="0" xfId="36" applyNumberFormat="1" applyFont="1" applyFill="1" applyBorder="1" applyAlignment="1">
      <alignment horizontal="center"/>
    </xf>
    <xf numFmtId="165" fontId="33" fillId="0" borderId="17" xfId="0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33" fillId="0" borderId="18" xfId="0" applyNumberFormat="1" applyFont="1" applyFill="1" applyBorder="1" applyAlignment="1">
      <alignment horizontal="center"/>
    </xf>
    <xf numFmtId="165" fontId="33" fillId="0" borderId="14" xfId="0" applyNumberFormat="1" applyFont="1" applyFill="1" applyBorder="1" applyAlignment="1">
      <alignment horizontal="center"/>
    </xf>
    <xf numFmtId="165" fontId="33" fillId="0" borderId="10" xfId="0" applyNumberFormat="1" applyFont="1" applyFill="1" applyBorder="1" applyAlignment="1">
      <alignment horizontal="center"/>
    </xf>
    <xf numFmtId="165" fontId="33" fillId="0" borderId="15" xfId="0" applyNumberFormat="1" applyFont="1" applyFill="1" applyBorder="1" applyAlignment="1">
      <alignment horizontal="center"/>
    </xf>
    <xf numFmtId="165" fontId="23" fillId="0" borderId="0" xfId="0" applyNumberFormat="1" applyFont="1" applyFill="1" applyAlignment="1">
      <alignment horizontal="center" wrapText="1"/>
    </xf>
    <xf numFmtId="168" fontId="25" fillId="0" borderId="0" xfId="46" applyNumberFormat="1" applyFont="1" applyFill="1" applyBorder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166" fontId="30" fillId="0" borderId="11" xfId="36" applyNumberFormat="1" applyFont="1" applyBorder="1" applyAlignment="1">
      <alignment horizontal="center" wrapText="1"/>
    </xf>
    <xf numFmtId="166" fontId="30" fillId="0" borderId="12" xfId="36" applyNumberFormat="1" applyFont="1" applyBorder="1" applyAlignment="1">
      <alignment horizontal="center" wrapText="1"/>
    </xf>
    <xf numFmtId="166" fontId="30" fillId="0" borderId="13" xfId="36" applyNumberFormat="1" applyFont="1" applyBorder="1" applyAlignment="1">
      <alignment horizontal="center" wrapText="1"/>
    </xf>
    <xf numFmtId="168" fontId="31" fillId="0" borderId="17" xfId="46" applyNumberFormat="1" applyFont="1" applyFill="1" applyBorder="1" applyAlignment="1">
      <alignment horizontal="center"/>
    </xf>
    <xf numFmtId="168" fontId="31" fillId="0" borderId="0" xfId="46" applyNumberFormat="1" applyFont="1" applyFill="1" applyBorder="1" applyAlignment="1">
      <alignment horizontal="center"/>
    </xf>
    <xf numFmtId="168" fontId="31" fillId="0" borderId="18" xfId="46" applyNumberFormat="1" applyFont="1" applyFill="1" applyBorder="1" applyAlignment="1">
      <alignment horizontal="center"/>
    </xf>
    <xf numFmtId="168" fontId="31" fillId="0" borderId="14" xfId="46" applyNumberFormat="1" applyFont="1" applyFill="1" applyBorder="1" applyAlignment="1">
      <alignment horizontal="center"/>
    </xf>
    <xf numFmtId="168" fontId="31" fillId="0" borderId="10" xfId="46" applyNumberFormat="1" applyFont="1" applyFill="1" applyBorder="1" applyAlignment="1">
      <alignment horizontal="center"/>
    </xf>
    <xf numFmtId="168" fontId="31" fillId="0" borderId="15" xfId="46" applyNumberFormat="1" applyFont="1" applyFill="1" applyBorder="1" applyAlignment="1">
      <alignment horizontal="center"/>
    </xf>
    <xf numFmtId="0" fontId="22" fillId="0" borderId="0" xfId="47" applyFont="1" applyFill="1" applyAlignment="1">
      <alignment horizontal="center"/>
    </xf>
    <xf numFmtId="0" fontId="36" fillId="0" borderId="0" xfId="47" applyFont="1" applyFill="1" applyAlignment="1">
      <alignment horizontal="center"/>
    </xf>
    <xf numFmtId="166" fontId="30" fillId="0" borderId="11" xfId="36" applyNumberFormat="1" applyFont="1" applyFill="1" applyBorder="1" applyAlignment="1">
      <alignment horizontal="center" wrapText="1"/>
    </xf>
    <xf numFmtId="166" fontId="30" fillId="0" borderId="12" xfId="36" applyNumberFormat="1" applyFont="1" applyFill="1" applyBorder="1" applyAlignment="1">
      <alignment horizontal="center" wrapText="1"/>
    </xf>
    <xf numFmtId="166" fontId="30" fillId="0" borderId="13" xfId="36" applyNumberFormat="1" applyFont="1" applyFill="1" applyBorder="1" applyAlignment="1">
      <alignment horizontal="center" wrapText="1"/>
    </xf>
    <xf numFmtId="0" fontId="23" fillId="0" borderId="0" xfId="47" applyFont="1" applyFill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-definido" xfId="34"/>
    <cellStyle name="Normal" xfId="0" builtinId="0"/>
    <cellStyle name="Normal 2" xfId="46"/>
    <cellStyle name="Normal 3" xfId="47"/>
    <cellStyle name="Normal_cedulas" xfId="35"/>
    <cellStyle name="Normal_TUB EFE Y PN" xfId="36"/>
    <cellStyle name="Notas" xfId="37" builtinId="10" customBuiltin="1"/>
    <cellStyle name="Porcentaje" xfId="48" builtinId="5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zoomScale="80" zoomScaleNormal="80" zoomScaleSheetLayoutView="75" workbookViewId="0">
      <selection activeCell="C15" sqref="C15"/>
    </sheetView>
  </sheetViews>
  <sheetFormatPr baseColWidth="10" defaultColWidth="11.42578125" defaultRowHeight="16.5"/>
  <cols>
    <col min="1" max="1" width="76.140625" style="59" customWidth="1"/>
    <col min="2" max="2" width="0.7109375" style="59" customWidth="1"/>
    <col min="3" max="3" width="15.5703125" style="59" customWidth="1"/>
    <col min="4" max="4" width="1" style="59" customWidth="1"/>
    <col min="5" max="5" width="15.5703125" style="59" customWidth="1"/>
    <col min="6" max="6" width="0.7109375" style="59" hidden="1" customWidth="1"/>
    <col min="7" max="7" width="15.5703125" style="59" hidden="1" customWidth="1"/>
    <col min="8" max="8" width="0.7109375" style="59" hidden="1" customWidth="1"/>
    <col min="9" max="9" width="12.140625" style="59" customWidth="1"/>
    <col min="10" max="10" width="71" style="59" customWidth="1"/>
    <col min="11" max="11" width="0.85546875" style="59" customWidth="1"/>
    <col min="12" max="12" width="15.5703125" style="59" customWidth="1"/>
    <col min="13" max="13" width="0.85546875" style="59" customWidth="1"/>
    <col min="14" max="14" width="15.5703125" style="59" customWidth="1"/>
    <col min="15" max="15" width="0.7109375" style="59" hidden="1" customWidth="1"/>
    <col min="16" max="16" width="15.5703125" style="59" hidden="1" customWidth="1"/>
    <col min="17" max="17" width="0.7109375" style="59" hidden="1" customWidth="1"/>
    <col min="18" max="18" width="0.7109375" style="59" customWidth="1"/>
    <col min="19" max="19" width="13.140625" style="59" bestFit="1" customWidth="1"/>
    <col min="20" max="16384" width="11.42578125" style="59"/>
  </cols>
  <sheetData>
    <row r="1" spans="1:18" ht="19.5" customHeight="1">
      <c r="A1" s="169" t="s">
        <v>155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  <c r="R1" s="94"/>
    </row>
    <row r="2" spans="1:18" ht="18.75" customHeight="1">
      <c r="A2" s="172" t="s">
        <v>198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  <c r="R2" s="94"/>
    </row>
    <row r="3" spans="1:18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>
      <c r="A4" s="175" t="s">
        <v>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38"/>
    </row>
    <row r="5" spans="1:18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8" s="65" customFormat="1">
      <c r="A6" s="60" t="s">
        <v>0</v>
      </c>
      <c r="B6" s="61"/>
      <c r="C6" s="62" t="s">
        <v>199</v>
      </c>
      <c r="D6" s="61"/>
      <c r="E6" s="62" t="s">
        <v>154</v>
      </c>
      <c r="F6" s="63"/>
      <c r="G6" s="62" t="s">
        <v>59</v>
      </c>
      <c r="H6" s="63"/>
      <c r="I6" s="64"/>
      <c r="J6" s="60" t="s">
        <v>20</v>
      </c>
      <c r="K6" s="61"/>
      <c r="L6" s="62" t="s">
        <v>199</v>
      </c>
      <c r="M6" s="61"/>
      <c r="N6" s="62" t="s">
        <v>154</v>
      </c>
      <c r="O6" s="63"/>
      <c r="P6" s="62" t="s">
        <v>59</v>
      </c>
      <c r="Q6" s="63"/>
    </row>
    <row r="7" spans="1:18">
      <c r="A7" s="38"/>
      <c r="B7" s="66"/>
      <c r="C7" s="38"/>
      <c r="D7" s="66"/>
      <c r="E7" s="38"/>
      <c r="F7" s="38"/>
      <c r="G7" s="38"/>
      <c r="H7" s="38"/>
      <c r="I7" s="38"/>
      <c r="J7" s="38"/>
      <c r="K7" s="66"/>
      <c r="L7" s="38"/>
      <c r="M7" s="66"/>
      <c r="N7" s="38"/>
      <c r="O7" s="38"/>
      <c r="P7" s="38"/>
      <c r="Q7" s="38"/>
      <c r="R7" s="65"/>
    </row>
    <row r="8" spans="1:18">
      <c r="A8" s="67" t="s">
        <v>5</v>
      </c>
      <c r="B8" s="68"/>
      <c r="C8" s="69"/>
      <c r="D8" s="68"/>
      <c r="E8" s="69"/>
      <c r="F8" s="38"/>
      <c r="G8" s="69"/>
      <c r="H8" s="38"/>
      <c r="I8" s="38"/>
      <c r="J8" s="67" t="s">
        <v>22</v>
      </c>
      <c r="K8" s="68"/>
      <c r="L8" s="67"/>
      <c r="M8" s="68"/>
      <c r="N8" s="67"/>
      <c r="O8" s="38"/>
      <c r="P8" s="67"/>
      <c r="Q8" s="38"/>
      <c r="R8" s="65"/>
    </row>
    <row r="9" spans="1:18">
      <c r="A9" s="38" t="s">
        <v>184</v>
      </c>
      <c r="B9" s="66"/>
      <c r="C9" s="69"/>
      <c r="D9" s="66"/>
      <c r="E9" s="69"/>
      <c r="F9" s="38"/>
      <c r="G9" s="69"/>
      <c r="H9" s="38"/>
      <c r="I9" s="38"/>
      <c r="J9" s="38" t="s">
        <v>128</v>
      </c>
      <c r="K9" s="66"/>
      <c r="L9" s="70"/>
      <c r="M9" s="66"/>
      <c r="N9" s="35"/>
      <c r="O9" s="38"/>
      <c r="P9" s="70"/>
      <c r="Q9" s="38"/>
      <c r="R9" s="65"/>
    </row>
    <row r="10" spans="1:18">
      <c r="A10" s="38" t="s">
        <v>41</v>
      </c>
      <c r="B10" s="66"/>
      <c r="C10" s="40">
        <v>9484</v>
      </c>
      <c r="D10" s="66"/>
      <c r="E10" s="40">
        <v>12576</v>
      </c>
      <c r="F10" s="40"/>
      <c r="G10" s="40">
        <v>1641</v>
      </c>
      <c r="H10" s="38"/>
      <c r="I10" s="38"/>
      <c r="J10" s="71" t="s">
        <v>138</v>
      </c>
      <c r="K10" s="25"/>
      <c r="L10" s="36">
        <v>403071</v>
      </c>
      <c r="M10" s="25"/>
      <c r="N10" s="36">
        <v>403071</v>
      </c>
      <c r="O10" s="38"/>
      <c r="P10" s="36">
        <v>15050</v>
      </c>
      <c r="Q10" s="38"/>
      <c r="R10" s="65"/>
    </row>
    <row r="11" spans="1:18">
      <c r="A11" s="38"/>
      <c r="B11" s="66"/>
      <c r="C11" s="40"/>
      <c r="D11" s="66"/>
      <c r="E11" s="40"/>
      <c r="F11" s="40"/>
      <c r="G11" s="40"/>
      <c r="H11" s="38"/>
      <c r="I11" s="38"/>
      <c r="J11" s="71" t="s">
        <v>177</v>
      </c>
      <c r="K11" s="25"/>
      <c r="L11" s="36">
        <v>1016925</v>
      </c>
      <c r="M11" s="25"/>
      <c r="N11" s="36">
        <v>1016925</v>
      </c>
      <c r="O11" s="38"/>
      <c r="P11" s="36"/>
      <c r="Q11" s="38"/>
      <c r="R11" s="65"/>
    </row>
    <row r="12" spans="1:18">
      <c r="A12" s="38" t="s">
        <v>185</v>
      </c>
      <c r="B12" s="66"/>
      <c r="C12" s="35"/>
      <c r="D12" s="66"/>
      <c r="E12" s="35"/>
      <c r="F12" s="72"/>
      <c r="G12" s="72"/>
      <c r="H12" s="38"/>
      <c r="I12" s="38"/>
      <c r="J12" s="59" t="s">
        <v>137</v>
      </c>
      <c r="K12" s="72"/>
      <c r="L12" s="37">
        <v>550549</v>
      </c>
      <c r="M12" s="72"/>
      <c r="N12" s="37">
        <v>582508</v>
      </c>
      <c r="O12" s="38"/>
      <c r="P12" s="38">
        <v>737960</v>
      </c>
      <c r="Q12" s="38"/>
      <c r="R12" s="65"/>
    </row>
    <row r="13" spans="1:18">
      <c r="A13" s="38" t="s">
        <v>14</v>
      </c>
      <c r="B13" s="66"/>
      <c r="C13" s="35">
        <v>996993</v>
      </c>
      <c r="D13" s="66"/>
      <c r="E13" s="35">
        <v>1392549</v>
      </c>
      <c r="F13" s="35"/>
      <c r="G13" s="35"/>
      <c r="H13" s="38"/>
      <c r="I13" s="38"/>
      <c r="J13" s="59" t="s">
        <v>196</v>
      </c>
      <c r="L13" s="59">
        <v>-171874</v>
      </c>
      <c r="N13" s="59">
        <v>-147204</v>
      </c>
      <c r="O13" s="38"/>
      <c r="P13" s="37">
        <f>-475788+2304</f>
        <v>-473484</v>
      </c>
      <c r="Q13" s="38"/>
      <c r="R13" s="65"/>
    </row>
    <row r="14" spans="1:18">
      <c r="A14" s="38" t="s">
        <v>127</v>
      </c>
      <c r="B14" s="66"/>
      <c r="C14" s="83">
        <v>199709</v>
      </c>
      <c r="D14" s="66"/>
      <c r="E14" s="83">
        <v>0</v>
      </c>
      <c r="F14" s="35"/>
      <c r="G14" s="35">
        <v>32589</v>
      </c>
      <c r="H14" s="71"/>
      <c r="I14" s="71"/>
      <c r="J14" s="59" t="s">
        <v>34</v>
      </c>
      <c r="K14" s="72"/>
      <c r="L14" s="73">
        <v>96242</v>
      </c>
      <c r="M14" s="72"/>
      <c r="N14" s="73">
        <v>114088</v>
      </c>
      <c r="O14" s="38"/>
      <c r="P14" s="73" t="e">
        <f>+PYG!G62</f>
        <v>#REF!</v>
      </c>
      <c r="Q14" s="24"/>
      <c r="R14" s="65"/>
    </row>
    <row r="15" spans="1:18">
      <c r="B15" s="66"/>
      <c r="C15" s="35">
        <f>C13+C14</f>
        <v>1196702</v>
      </c>
      <c r="D15" s="66"/>
      <c r="E15" s="35">
        <f>E13+E14</f>
        <v>1392549</v>
      </c>
      <c r="F15" s="35"/>
      <c r="G15" s="35"/>
      <c r="H15" s="26"/>
      <c r="I15" s="71"/>
      <c r="K15" s="72"/>
      <c r="L15" s="38">
        <f>+SUM(L10:L14)</f>
        <v>1894913</v>
      </c>
      <c r="M15" s="72"/>
      <c r="N15" s="38">
        <v>1969388</v>
      </c>
      <c r="O15" s="38"/>
      <c r="P15" s="38" t="e">
        <f>+SUM(P10:P14)</f>
        <v>#REF!</v>
      </c>
      <c r="Q15" s="26"/>
      <c r="R15" s="65"/>
    </row>
    <row r="16" spans="1:18">
      <c r="B16" s="66"/>
      <c r="C16" s="35"/>
      <c r="D16" s="66"/>
      <c r="E16" s="35"/>
      <c r="F16" s="35"/>
      <c r="G16" s="35"/>
      <c r="H16" s="26"/>
      <c r="I16" s="71"/>
      <c r="O16" s="38"/>
      <c r="P16" s="38"/>
      <c r="Q16" s="26"/>
      <c r="R16" s="65"/>
    </row>
    <row r="17" spans="1:19">
      <c r="A17" s="38" t="s">
        <v>218</v>
      </c>
      <c r="B17" s="66"/>
      <c r="C17" s="35"/>
      <c r="D17" s="66"/>
      <c r="E17" s="35"/>
      <c r="F17" s="35"/>
      <c r="G17" s="35">
        <v>7279</v>
      </c>
      <c r="H17" s="26"/>
      <c r="I17" s="71"/>
      <c r="J17" s="59" t="s">
        <v>35</v>
      </c>
      <c r="K17" s="72"/>
      <c r="L17" s="38"/>
      <c r="M17" s="72"/>
      <c r="N17" s="38"/>
      <c r="O17" s="38"/>
      <c r="P17" s="38">
        <v>23052</v>
      </c>
      <c r="Q17" s="26"/>
      <c r="R17" s="65"/>
    </row>
    <row r="18" spans="1:19">
      <c r="A18" s="59" t="s">
        <v>219</v>
      </c>
      <c r="B18" s="66"/>
      <c r="C18" s="35">
        <v>4913</v>
      </c>
      <c r="D18" s="66"/>
      <c r="E18" s="35">
        <v>4913</v>
      </c>
      <c r="F18" s="35"/>
      <c r="G18" s="35"/>
      <c r="H18" s="26"/>
      <c r="I18" s="71"/>
      <c r="J18" s="59" t="s">
        <v>136</v>
      </c>
      <c r="K18" s="72"/>
      <c r="L18" s="38">
        <v>-94060</v>
      </c>
      <c r="M18" s="72"/>
      <c r="N18" s="38">
        <v>27769</v>
      </c>
      <c r="O18" s="38"/>
      <c r="P18" s="66"/>
      <c r="Q18" s="26"/>
      <c r="R18" s="65"/>
    </row>
    <row r="19" spans="1:19">
      <c r="A19" s="66"/>
      <c r="B19" s="66"/>
      <c r="C19" s="40"/>
      <c r="D19" s="66"/>
      <c r="E19" s="40"/>
      <c r="F19" s="35"/>
      <c r="G19" s="35"/>
      <c r="H19" s="26"/>
      <c r="I19" s="71"/>
      <c r="O19" s="38"/>
      <c r="P19" s="66"/>
      <c r="Q19" s="26"/>
      <c r="R19" s="65"/>
    </row>
    <row r="20" spans="1:19">
      <c r="A20" s="38" t="s">
        <v>132</v>
      </c>
      <c r="B20" s="66"/>
      <c r="C20" s="40"/>
      <c r="D20" s="66"/>
      <c r="E20" s="40"/>
      <c r="F20" s="35"/>
      <c r="G20" s="35"/>
      <c r="H20" s="26"/>
      <c r="I20" s="71"/>
      <c r="J20" s="59" t="s">
        <v>178</v>
      </c>
      <c r="L20" s="66">
        <v>141895</v>
      </c>
      <c r="N20" s="66">
        <v>223922</v>
      </c>
      <c r="O20" s="38"/>
      <c r="P20" s="66"/>
      <c r="Q20" s="26"/>
      <c r="R20" s="65"/>
    </row>
    <row r="21" spans="1:19">
      <c r="A21" s="59" t="s">
        <v>147</v>
      </c>
      <c r="C21" s="59">
        <v>854</v>
      </c>
      <c r="E21" s="59">
        <v>854</v>
      </c>
      <c r="F21" s="35"/>
      <c r="G21" s="35"/>
      <c r="H21" s="26"/>
      <c r="I21" s="71"/>
      <c r="K21" s="72"/>
      <c r="L21" s="66"/>
      <c r="M21" s="72"/>
      <c r="N21" s="66"/>
      <c r="O21" s="38"/>
      <c r="P21" s="66"/>
      <c r="Q21" s="26"/>
      <c r="R21" s="65"/>
    </row>
    <row r="22" spans="1:19">
      <c r="A22" s="72" t="s">
        <v>148</v>
      </c>
      <c r="B22" s="72"/>
      <c r="C22" s="162">
        <v>26364</v>
      </c>
      <c r="D22" s="72"/>
      <c r="E22" s="162">
        <v>24388</v>
      </c>
      <c r="F22" s="40"/>
      <c r="G22" s="40"/>
      <c r="H22" s="26"/>
      <c r="I22" s="71"/>
      <c r="J22" s="74" t="s">
        <v>4</v>
      </c>
      <c r="K22" s="75"/>
      <c r="L22" s="76">
        <f>L15+L18+L20</f>
        <v>1942748</v>
      </c>
      <c r="M22" s="75"/>
      <c r="N22" s="76">
        <v>2221079</v>
      </c>
      <c r="O22" s="38"/>
      <c r="P22" s="38">
        <f>-48973-2304</f>
        <v>-51277</v>
      </c>
      <c r="Q22" s="26"/>
      <c r="R22" s="65"/>
    </row>
    <row r="23" spans="1:19">
      <c r="A23" s="72"/>
      <c r="B23" s="72"/>
      <c r="C23" s="40">
        <f>SUM(C21:C22)</f>
        <v>27218</v>
      </c>
      <c r="D23" s="72"/>
      <c r="E23" s="40">
        <f>SUM(E21:E22)</f>
        <v>25242</v>
      </c>
      <c r="F23" s="40"/>
      <c r="G23" s="40"/>
      <c r="H23" s="26"/>
      <c r="I23" s="71"/>
      <c r="L23" s="168"/>
      <c r="N23" s="168"/>
      <c r="O23" s="38"/>
      <c r="P23" s="38"/>
      <c r="Q23" s="26"/>
      <c r="R23" s="65"/>
    </row>
    <row r="24" spans="1:19">
      <c r="F24" s="35"/>
      <c r="G24" s="35">
        <v>94054</v>
      </c>
      <c r="I24" s="71"/>
      <c r="J24" s="78" t="s">
        <v>65</v>
      </c>
      <c r="K24" s="75"/>
      <c r="L24" s="36"/>
      <c r="M24" s="75"/>
      <c r="N24" s="36"/>
      <c r="O24" s="38"/>
      <c r="P24" s="38"/>
      <c r="Q24" s="24"/>
      <c r="R24" s="65"/>
    </row>
    <row r="25" spans="1:19">
      <c r="F25" s="35"/>
      <c r="G25" s="40"/>
      <c r="H25" s="26"/>
      <c r="I25" s="71"/>
      <c r="J25" s="59" t="s">
        <v>180</v>
      </c>
      <c r="L25" s="59">
        <v>32543</v>
      </c>
      <c r="N25" s="59">
        <v>28818</v>
      </c>
      <c r="O25" s="66"/>
      <c r="P25" s="76" t="e">
        <f>+P15+P17+P22</f>
        <v>#REF!</v>
      </c>
      <c r="Q25" s="26"/>
      <c r="R25" s="65"/>
    </row>
    <row r="26" spans="1:19">
      <c r="A26" s="76" t="s">
        <v>46</v>
      </c>
      <c r="B26" s="68"/>
      <c r="C26" s="79">
        <f>C10+C15+C23+C18</f>
        <v>1238317</v>
      </c>
      <c r="D26" s="68"/>
      <c r="E26" s="79">
        <f>E10+E15+E23+E18</f>
        <v>1435280</v>
      </c>
      <c r="F26" s="72"/>
      <c r="G26" s="72"/>
      <c r="H26" s="77"/>
      <c r="I26" s="71"/>
      <c r="L26" s="38"/>
      <c r="N26" s="38"/>
      <c r="O26" s="72"/>
      <c r="Q26" s="24"/>
      <c r="R26" s="65"/>
      <c r="S26" s="3"/>
    </row>
    <row r="27" spans="1:19">
      <c r="A27" s="68"/>
      <c r="B27" s="68"/>
      <c r="C27" s="80"/>
      <c r="D27" s="68"/>
      <c r="E27" s="80"/>
      <c r="H27" s="25"/>
      <c r="I27" s="71"/>
      <c r="J27" s="26" t="s">
        <v>141</v>
      </c>
      <c r="K27" s="77"/>
      <c r="L27" s="38"/>
      <c r="M27" s="77"/>
      <c r="N27" s="38"/>
      <c r="O27" s="66"/>
      <c r="P27" s="38">
        <v>124176</v>
      </c>
      <c r="Q27" s="26"/>
      <c r="R27" s="65"/>
    </row>
    <row r="28" spans="1:19">
      <c r="A28" s="67" t="s">
        <v>6</v>
      </c>
      <c r="B28" s="68"/>
      <c r="C28" s="35"/>
      <c r="D28" s="68"/>
      <c r="E28" s="35"/>
      <c r="F28" s="35"/>
      <c r="G28" s="35"/>
      <c r="H28" s="77"/>
      <c r="I28" s="71"/>
      <c r="J28" s="59" t="s">
        <v>151</v>
      </c>
      <c r="K28" s="72"/>
      <c r="L28" s="38">
        <v>606900</v>
      </c>
      <c r="M28" s="72"/>
      <c r="N28" s="38">
        <v>742176</v>
      </c>
      <c r="O28" s="66"/>
      <c r="P28" s="38"/>
      <c r="Q28" s="26"/>
      <c r="R28" s="65"/>
    </row>
    <row r="29" spans="1:19">
      <c r="A29" s="38" t="s">
        <v>135</v>
      </c>
      <c r="B29" s="66"/>
      <c r="C29" s="35"/>
      <c r="D29" s="66"/>
      <c r="E29" s="35"/>
      <c r="F29" s="35"/>
      <c r="G29" s="35"/>
      <c r="H29" s="77"/>
      <c r="I29" s="71"/>
      <c r="J29" s="59" t="s">
        <v>129</v>
      </c>
      <c r="K29" s="72"/>
      <c r="L29" s="73">
        <v>554517</v>
      </c>
      <c r="M29" s="72"/>
      <c r="N29" s="73">
        <v>556096</v>
      </c>
      <c r="O29" s="66"/>
      <c r="P29" s="38"/>
      <c r="Q29" s="26"/>
      <c r="R29" s="65"/>
    </row>
    <row r="30" spans="1:19">
      <c r="A30" s="38" t="s">
        <v>149</v>
      </c>
      <c r="B30" s="66"/>
      <c r="C30" s="35">
        <v>472161</v>
      </c>
      <c r="D30" s="66"/>
      <c r="E30" s="35">
        <v>542457</v>
      </c>
      <c r="F30" s="35"/>
      <c r="G30" s="35"/>
      <c r="H30" s="77"/>
      <c r="I30" s="71"/>
      <c r="K30" s="72"/>
      <c r="L30" s="38">
        <f>L28+L29</f>
        <v>1161417</v>
      </c>
      <c r="M30" s="72"/>
      <c r="N30" s="38">
        <v>1298272</v>
      </c>
      <c r="Q30" s="26"/>
      <c r="R30" s="41"/>
    </row>
    <row r="31" spans="1:19">
      <c r="A31" s="38" t="s">
        <v>153</v>
      </c>
      <c r="B31" s="66"/>
      <c r="C31" s="83">
        <v>336322</v>
      </c>
      <c r="D31" s="66"/>
      <c r="E31" s="83">
        <v>144051</v>
      </c>
      <c r="F31" s="35"/>
      <c r="G31" s="35"/>
      <c r="H31" s="77"/>
      <c r="I31" s="71"/>
      <c r="K31" s="72"/>
      <c r="L31" s="38"/>
      <c r="M31" s="72"/>
      <c r="N31" s="38"/>
      <c r="Q31" s="26"/>
      <c r="R31" s="41"/>
    </row>
    <row r="32" spans="1:19">
      <c r="A32" s="72"/>
      <c r="B32" s="72"/>
      <c r="C32" s="40">
        <f>C30+C31</f>
        <v>808483</v>
      </c>
      <c r="D32" s="72"/>
      <c r="E32" s="40">
        <f>E30+E31</f>
        <v>686508</v>
      </c>
      <c r="F32" s="35"/>
      <c r="G32" s="35"/>
      <c r="H32" s="77"/>
      <c r="I32" s="71"/>
      <c r="J32" s="81" t="s">
        <v>45</v>
      </c>
      <c r="K32" s="82"/>
      <c r="L32" s="76">
        <f>L25+L30</f>
        <v>1193960</v>
      </c>
      <c r="M32" s="82"/>
      <c r="N32" s="76">
        <v>1327090</v>
      </c>
      <c r="Q32" s="26"/>
      <c r="R32" s="41"/>
    </row>
    <row r="33" spans="1:18">
      <c r="A33" s="38" t="s">
        <v>220</v>
      </c>
      <c r="B33" s="66"/>
      <c r="C33" s="35"/>
      <c r="D33" s="66"/>
      <c r="E33" s="35"/>
      <c r="F33" s="35"/>
      <c r="G33" s="35"/>
      <c r="H33" s="77"/>
      <c r="I33" s="71"/>
      <c r="Q33" s="26"/>
      <c r="R33" s="41"/>
    </row>
    <row r="34" spans="1:18">
      <c r="A34" s="59" t="s">
        <v>221</v>
      </c>
      <c r="B34" s="72"/>
      <c r="C34" s="35">
        <v>2393070</v>
      </c>
      <c r="D34" s="72"/>
      <c r="E34" s="35">
        <v>2139017</v>
      </c>
      <c r="F34" s="35"/>
      <c r="G34" s="35"/>
      <c r="I34" s="71"/>
      <c r="J34" s="78" t="s">
        <v>8</v>
      </c>
      <c r="K34" s="75"/>
      <c r="L34" s="36"/>
      <c r="M34" s="75"/>
      <c r="N34" s="36"/>
      <c r="O34" s="38"/>
      <c r="P34" s="36"/>
      <c r="Q34" s="26"/>
    </row>
    <row r="35" spans="1:18">
      <c r="A35" s="59" t="s">
        <v>222</v>
      </c>
      <c r="B35" s="72"/>
      <c r="C35" s="35">
        <f>11534+4162</f>
        <v>15696</v>
      </c>
      <c r="D35" s="72"/>
      <c r="E35" s="35">
        <v>19951</v>
      </c>
      <c r="F35" s="35"/>
      <c r="G35" s="35"/>
      <c r="I35" s="71"/>
      <c r="J35" s="26" t="s">
        <v>150</v>
      </c>
      <c r="K35" s="77"/>
      <c r="L35" s="38"/>
      <c r="M35" s="77"/>
      <c r="N35" s="38"/>
      <c r="O35" s="38"/>
      <c r="P35" s="38"/>
      <c r="Q35" s="26"/>
    </row>
    <row r="36" spans="1:18">
      <c r="A36" s="59" t="s">
        <v>227</v>
      </c>
      <c r="B36" s="72"/>
      <c r="C36" s="35">
        <v>38594</v>
      </c>
      <c r="D36" s="72"/>
      <c r="E36" s="35">
        <v>15955</v>
      </c>
      <c r="F36" s="35"/>
      <c r="G36" s="35"/>
      <c r="I36" s="71"/>
      <c r="J36" s="59" t="s">
        <v>151</v>
      </c>
      <c r="K36" s="72"/>
      <c r="L36" s="38">
        <v>713371</v>
      </c>
      <c r="M36" s="72"/>
      <c r="N36" s="38">
        <v>502643</v>
      </c>
      <c r="O36" s="38"/>
      <c r="P36" s="38"/>
      <c r="Q36" s="26"/>
    </row>
    <row r="37" spans="1:18">
      <c r="A37" s="59" t="s">
        <v>228</v>
      </c>
      <c r="B37" s="72"/>
      <c r="C37" s="97">
        <v>92968</v>
      </c>
      <c r="D37" s="72"/>
      <c r="E37" s="97">
        <v>207621</v>
      </c>
      <c r="F37" s="35"/>
      <c r="G37" s="35"/>
      <c r="I37" s="71"/>
      <c r="J37" s="59" t="s">
        <v>129</v>
      </c>
      <c r="K37" s="72"/>
      <c r="L37" s="73">
        <v>492130</v>
      </c>
      <c r="M37" s="72"/>
      <c r="N37" s="73">
        <v>387471</v>
      </c>
      <c r="O37" s="38"/>
      <c r="P37" s="38"/>
      <c r="Q37" s="26"/>
    </row>
    <row r="38" spans="1:18">
      <c r="C38" s="59">
        <f>SUM(C34:C37)</f>
        <v>2540328</v>
      </c>
      <c r="E38" s="59">
        <f>SUM(E34:E37)</f>
        <v>2382544</v>
      </c>
      <c r="F38" s="35"/>
      <c r="G38" s="35">
        <v>289296</v>
      </c>
      <c r="H38" s="75"/>
      <c r="I38" s="71"/>
      <c r="L38" s="59">
        <f>L36+L37</f>
        <v>1205501</v>
      </c>
      <c r="N38" s="59">
        <v>890114</v>
      </c>
      <c r="O38" s="38"/>
      <c r="P38" s="38">
        <v>197149</v>
      </c>
      <c r="Q38" s="26"/>
    </row>
    <row r="39" spans="1:18">
      <c r="F39" s="35"/>
      <c r="G39" s="35"/>
      <c r="H39" s="26"/>
      <c r="I39" s="71"/>
    </row>
    <row r="40" spans="1:18">
      <c r="A40" s="59" t="s">
        <v>179</v>
      </c>
      <c r="F40" s="35"/>
      <c r="G40" s="35">
        <v>3055597</v>
      </c>
      <c r="H40" s="26"/>
      <c r="I40" s="71"/>
      <c r="J40" s="59" t="s">
        <v>223</v>
      </c>
      <c r="O40" s="66"/>
      <c r="P40" s="38"/>
      <c r="Q40" s="25"/>
    </row>
    <row r="41" spans="1:18">
      <c r="A41" s="59" t="s">
        <v>213</v>
      </c>
      <c r="C41" s="59">
        <v>36487</v>
      </c>
      <c r="E41" s="59">
        <v>126</v>
      </c>
      <c r="F41" s="35"/>
      <c r="G41" s="35"/>
      <c r="H41" s="26"/>
      <c r="I41" s="71"/>
      <c r="J41" s="59" t="s">
        <v>214</v>
      </c>
      <c r="L41" s="59">
        <v>0</v>
      </c>
      <c r="N41" s="59">
        <v>8223</v>
      </c>
      <c r="O41" s="66"/>
      <c r="P41" s="38"/>
      <c r="Q41" s="25"/>
    </row>
    <row r="42" spans="1:18">
      <c r="F42" s="35"/>
      <c r="G42" s="35"/>
      <c r="H42" s="26"/>
      <c r="I42" s="71"/>
      <c r="O42" s="66"/>
      <c r="P42" s="38"/>
      <c r="Q42" s="25"/>
    </row>
    <row r="43" spans="1:18">
      <c r="A43" s="38" t="s">
        <v>176</v>
      </c>
      <c r="B43" s="66"/>
      <c r="C43" s="35">
        <v>78522</v>
      </c>
      <c r="D43" s="66"/>
      <c r="E43" s="35">
        <v>176176</v>
      </c>
      <c r="F43" s="35"/>
      <c r="G43" s="35"/>
      <c r="H43" s="26"/>
      <c r="I43" s="71"/>
      <c r="J43" s="71" t="s">
        <v>23</v>
      </c>
      <c r="K43" s="25"/>
      <c r="L43" s="38"/>
      <c r="M43" s="25"/>
      <c r="N43" s="38"/>
      <c r="O43" s="66"/>
      <c r="P43" s="38"/>
      <c r="Q43" s="25"/>
    </row>
    <row r="44" spans="1:18">
      <c r="A44" s="38"/>
      <c r="B44" s="66"/>
      <c r="C44" s="35"/>
      <c r="D44" s="66"/>
      <c r="E44" s="35"/>
      <c r="F44" s="35"/>
      <c r="G44" s="35"/>
      <c r="H44" s="26"/>
      <c r="I44" s="71"/>
      <c r="J44" s="71" t="s">
        <v>142</v>
      </c>
      <c r="K44" s="25"/>
      <c r="L44" s="38">
        <v>300149</v>
      </c>
      <c r="M44" s="25"/>
      <c r="N44" s="38">
        <v>273245</v>
      </c>
      <c r="O44" s="66"/>
      <c r="P44" s="38"/>
      <c r="Q44" s="25"/>
    </row>
    <row r="45" spans="1:18">
      <c r="A45" s="59" t="s">
        <v>26</v>
      </c>
      <c r="B45" s="72"/>
      <c r="C45" s="35">
        <v>7783</v>
      </c>
      <c r="D45" s="72"/>
      <c r="E45" s="35">
        <v>6630</v>
      </c>
      <c r="F45" s="35"/>
      <c r="G45" s="34">
        <v>93253</v>
      </c>
      <c r="H45" s="71"/>
      <c r="I45" s="71"/>
      <c r="J45" s="59" t="s">
        <v>224</v>
      </c>
      <c r="L45" s="59">
        <v>40200</v>
      </c>
      <c r="N45" s="59">
        <v>0</v>
      </c>
      <c r="O45" s="66"/>
      <c r="P45" s="38">
        <v>177061</v>
      </c>
      <c r="Q45" s="26"/>
    </row>
    <row r="46" spans="1:18">
      <c r="G46" s="59">
        <v>0</v>
      </c>
      <c r="H46" s="71"/>
      <c r="I46" s="71"/>
      <c r="J46" s="71" t="s">
        <v>143</v>
      </c>
      <c r="K46" s="25"/>
      <c r="L46" s="38">
        <v>236575</v>
      </c>
      <c r="M46" s="25"/>
      <c r="N46" s="38">
        <v>122355</v>
      </c>
      <c r="P46" s="38">
        <f>108402+10000</f>
        <v>118402</v>
      </c>
      <c r="Q46" s="26"/>
    </row>
    <row r="47" spans="1:18">
      <c r="A47" s="59" t="s">
        <v>133</v>
      </c>
      <c r="B47" s="72"/>
      <c r="C47" s="35">
        <v>431328</v>
      </c>
      <c r="D47" s="72"/>
      <c r="E47" s="35">
        <v>364048</v>
      </c>
      <c r="F47" s="40"/>
      <c r="G47" s="83">
        <v>17186</v>
      </c>
      <c r="H47" s="26"/>
      <c r="I47" s="71"/>
      <c r="J47" s="59" t="s">
        <v>139</v>
      </c>
      <c r="L47" s="59">
        <v>4122</v>
      </c>
      <c r="N47" s="59">
        <v>9354</v>
      </c>
      <c r="O47" s="66"/>
      <c r="P47" s="38">
        <v>41681</v>
      </c>
      <c r="Q47" s="77"/>
    </row>
    <row r="48" spans="1:18">
      <c r="B48" s="72"/>
      <c r="C48" s="35"/>
      <c r="D48" s="72"/>
      <c r="E48" s="35"/>
      <c r="F48" s="40"/>
      <c r="G48" s="40"/>
      <c r="H48" s="26"/>
      <c r="I48" s="71"/>
      <c r="J48" s="71" t="s">
        <v>140</v>
      </c>
      <c r="K48" s="25"/>
      <c r="L48" s="66">
        <v>125728</v>
      </c>
      <c r="M48" s="25"/>
      <c r="N48" s="66">
        <v>68347</v>
      </c>
      <c r="O48" s="66"/>
      <c r="P48" s="38"/>
      <c r="Q48" s="77"/>
    </row>
    <row r="49" spans="1:18">
      <c r="F49" s="40"/>
      <c r="G49" s="40"/>
      <c r="H49" s="26"/>
      <c r="I49" s="71"/>
      <c r="J49" s="71" t="s">
        <v>190</v>
      </c>
      <c r="K49" s="25"/>
      <c r="L49" s="73">
        <v>92265</v>
      </c>
      <c r="M49" s="25"/>
      <c r="N49" s="73">
        <v>131505</v>
      </c>
      <c r="O49" s="66"/>
      <c r="P49" s="38"/>
      <c r="Q49" s="77"/>
    </row>
    <row r="50" spans="1:18">
      <c r="F50" s="40"/>
      <c r="G50" s="40"/>
      <c r="H50" s="26"/>
      <c r="I50" s="71"/>
      <c r="J50" s="71"/>
      <c r="K50" s="25"/>
      <c r="L50" s="66">
        <f>SUM(L44:L49)</f>
        <v>799039</v>
      </c>
      <c r="M50" s="25"/>
      <c r="N50" s="66">
        <v>604806</v>
      </c>
      <c r="O50" s="66"/>
      <c r="P50" s="38"/>
      <c r="Q50" s="77"/>
    </row>
    <row r="51" spans="1:18">
      <c r="F51" s="35"/>
      <c r="G51" s="35">
        <v>0</v>
      </c>
      <c r="H51" s="26"/>
      <c r="I51" s="71"/>
      <c r="J51" s="26"/>
      <c r="L51" s="66"/>
      <c r="N51" s="66"/>
      <c r="O51" s="38"/>
      <c r="P51" s="73">
        <v>3726542</v>
      </c>
      <c r="Q51" s="77"/>
    </row>
    <row r="52" spans="1:18">
      <c r="A52" s="85" t="s">
        <v>7</v>
      </c>
      <c r="B52" s="86"/>
      <c r="C52" s="79">
        <f>C32+C38+C43+C45+C47+C41</f>
        <v>3902931</v>
      </c>
      <c r="D52" s="86"/>
      <c r="E52" s="79">
        <v>3616032</v>
      </c>
      <c r="F52" s="35"/>
      <c r="G52" s="35">
        <v>57</v>
      </c>
      <c r="I52" s="71"/>
      <c r="J52" s="81" t="s">
        <v>15</v>
      </c>
      <c r="K52" s="82"/>
      <c r="L52" s="76">
        <f>L38+L50+L41</f>
        <v>2004540</v>
      </c>
      <c r="M52" s="82"/>
      <c r="N52" s="76">
        <v>1503143</v>
      </c>
      <c r="O52" s="39"/>
      <c r="P52" s="38">
        <v>156308</v>
      </c>
    </row>
    <row r="53" spans="1:18">
      <c r="B53" s="72"/>
      <c r="C53" s="35"/>
      <c r="D53" s="72"/>
      <c r="E53" s="35"/>
      <c r="F53" s="35"/>
      <c r="G53" s="84">
        <f>SUM(G52:G52)</f>
        <v>57</v>
      </c>
      <c r="H53" s="26"/>
      <c r="I53" s="71"/>
      <c r="K53" s="72"/>
      <c r="L53" s="38"/>
      <c r="M53" s="72"/>
      <c r="N53" s="38"/>
      <c r="Q53" s="26"/>
    </row>
    <row r="54" spans="1:18" ht="17.25" thickBot="1">
      <c r="A54" s="87" t="s">
        <v>1</v>
      </c>
      <c r="B54" s="87"/>
      <c r="C54" s="88">
        <f>+C52+C26</f>
        <v>5141248</v>
      </c>
      <c r="D54" s="87"/>
      <c r="E54" s="88">
        <v>5051312</v>
      </c>
      <c r="F54" s="35"/>
      <c r="G54" s="35"/>
      <c r="I54" s="71"/>
      <c r="J54" s="89" t="s">
        <v>21</v>
      </c>
      <c r="K54" s="89"/>
      <c r="L54" s="90">
        <f>+L52+L22+L32</f>
        <v>5141248</v>
      </c>
      <c r="M54" s="89"/>
      <c r="N54" s="90">
        <v>5051312</v>
      </c>
      <c r="Q54" s="26"/>
    </row>
    <row r="55" spans="1:18" ht="18" thickTop="1" thickBot="1">
      <c r="F55" s="88"/>
      <c r="G55" s="88" t="e">
        <f>+#REF!+#REF!</f>
        <v>#REF!</v>
      </c>
      <c r="H55" s="89"/>
      <c r="I55" s="26"/>
      <c r="O55" s="38"/>
      <c r="P55" s="38"/>
      <c r="Q55" s="26"/>
    </row>
    <row r="56" spans="1:18" ht="17.25" thickTop="1">
      <c r="H56" s="26"/>
      <c r="I56" s="26"/>
      <c r="O56" s="38"/>
      <c r="P56" s="76" t="e">
        <f>+#REF!+P52+P38+#REF!</f>
        <v>#REF!</v>
      </c>
      <c r="Q56" s="24"/>
    </row>
    <row r="57" spans="1:18">
      <c r="F57" s="91"/>
      <c r="G57" s="91"/>
      <c r="H57" s="91"/>
      <c r="I57" s="91"/>
      <c r="O57" s="91"/>
      <c r="P57" s="69"/>
      <c r="Q57" s="91"/>
      <c r="R57" s="28"/>
    </row>
    <row r="58" spans="1:18">
      <c r="A58" s="176" t="s">
        <v>200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92"/>
      <c r="P58" s="93"/>
      <c r="Q58" s="91"/>
    </row>
    <row r="59" spans="1:18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69"/>
      <c r="Q59" s="91"/>
    </row>
    <row r="60" spans="1:18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</row>
    <row r="61" spans="1:18">
      <c r="J61" s="91"/>
      <c r="K61" s="91"/>
      <c r="L61" s="91"/>
      <c r="M61" s="91"/>
      <c r="N61" s="91"/>
    </row>
    <row r="62" spans="1:18">
      <c r="C62" s="91"/>
      <c r="E62" s="91"/>
      <c r="F62" s="91"/>
      <c r="G62" s="91" t="e">
        <f>+G55-#REF!</f>
        <v>#REF!</v>
      </c>
    </row>
  </sheetData>
  <mergeCells count="6">
    <mergeCell ref="A1:P1"/>
    <mergeCell ref="A2:P2"/>
    <mergeCell ref="A4:P4"/>
    <mergeCell ref="A58:N58"/>
    <mergeCell ref="A60:N60"/>
    <mergeCell ref="O60:Q60"/>
  </mergeCells>
  <phoneticPr fontId="0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53" orientation="landscape" r:id="rId1"/>
  <headerFooter alignWithMargins="0"/>
  <ignoredErrors>
    <ignoredError sqref="O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18"/>
  <sheetViews>
    <sheetView zoomScaleNormal="100" zoomScaleSheetLayoutView="85" workbookViewId="0">
      <selection activeCell="C15" sqref="C15"/>
    </sheetView>
  </sheetViews>
  <sheetFormatPr baseColWidth="10" defaultColWidth="11.42578125" defaultRowHeight="16.5"/>
  <cols>
    <col min="1" max="1" width="2.5703125" style="59" customWidth="1"/>
    <col min="2" max="2" width="75.28515625" style="59" customWidth="1"/>
    <col min="3" max="3" width="15.42578125" style="59" customWidth="1"/>
    <col min="4" max="4" width="2.5703125" style="59" customWidth="1"/>
    <col min="5" max="5" width="15.42578125" style="59" customWidth="1"/>
    <col min="6" max="6" width="1.7109375" style="59" hidden="1" customWidth="1"/>
    <col min="7" max="7" width="15.42578125" style="59" hidden="1" customWidth="1"/>
    <col min="8" max="8" width="2.28515625" style="59" customWidth="1"/>
    <col min="9" max="16384" width="11.42578125" style="59"/>
  </cols>
  <sheetData>
    <row r="2" spans="2:14" ht="19.5" customHeight="1">
      <c r="B2" s="169" t="str">
        <f>+Balance!A1</f>
        <v>CLERHP ESTRUCTURAS, S.A. Y SOCIEDADES DEPENDIENTES</v>
      </c>
      <c r="C2" s="170"/>
      <c r="D2" s="170"/>
      <c r="E2" s="170"/>
      <c r="F2" s="170"/>
      <c r="G2" s="171"/>
      <c r="H2" s="98"/>
      <c r="I2" s="72"/>
    </row>
    <row r="3" spans="2:14" ht="19.5" customHeight="1">
      <c r="B3" s="177" t="s">
        <v>157</v>
      </c>
      <c r="C3" s="178"/>
      <c r="D3" s="178"/>
      <c r="E3" s="178"/>
      <c r="F3" s="178"/>
      <c r="G3" s="179"/>
      <c r="H3" s="98"/>
      <c r="I3" s="72"/>
    </row>
    <row r="4" spans="2:14" ht="19.5" customHeight="1">
      <c r="B4" s="180" t="s">
        <v>201</v>
      </c>
      <c r="C4" s="181"/>
      <c r="D4" s="181"/>
      <c r="E4" s="181"/>
      <c r="F4" s="181"/>
      <c r="G4" s="182"/>
      <c r="H4" s="98"/>
      <c r="I4" s="72"/>
    </row>
    <row r="5" spans="2:14">
      <c r="B5" s="38"/>
      <c r="C5" s="38"/>
      <c r="D5" s="38"/>
      <c r="E5" s="38"/>
      <c r="F5" s="38"/>
      <c r="G5" s="38"/>
      <c r="H5" s="66"/>
    </row>
    <row r="6" spans="2:14">
      <c r="B6" s="183" t="s">
        <v>3</v>
      </c>
      <c r="C6" s="183"/>
      <c r="D6" s="183"/>
      <c r="E6" s="183"/>
      <c r="F6" s="183"/>
      <c r="G6" s="183"/>
      <c r="H6" s="66"/>
    </row>
    <row r="7" spans="2:14">
      <c r="B7" s="99"/>
      <c r="C7" s="99"/>
      <c r="D7" s="99"/>
      <c r="E7" s="99"/>
      <c r="F7" s="99"/>
      <c r="G7" s="99"/>
      <c r="H7" s="66"/>
    </row>
    <row r="8" spans="2:14" s="65" customFormat="1">
      <c r="B8" s="60" t="s">
        <v>9</v>
      </c>
      <c r="C8" s="100" t="s">
        <v>202</v>
      </c>
      <c r="D8" s="60"/>
      <c r="E8" s="100" t="s">
        <v>156</v>
      </c>
      <c r="F8" s="60"/>
      <c r="G8" s="100" t="s">
        <v>58</v>
      </c>
      <c r="H8" s="66"/>
      <c r="I8" s="59"/>
      <c r="J8" s="59"/>
      <c r="K8" s="59"/>
      <c r="L8" s="59"/>
      <c r="M8" s="59"/>
      <c r="N8" s="59"/>
    </row>
    <row r="9" spans="2:14">
      <c r="B9" s="38"/>
      <c r="C9" s="38"/>
      <c r="D9" s="38"/>
      <c r="E9" s="38"/>
      <c r="F9" s="38"/>
      <c r="G9" s="38"/>
      <c r="H9" s="66"/>
    </row>
    <row r="10" spans="2:14">
      <c r="B10" s="38" t="s">
        <v>182</v>
      </c>
      <c r="C10" s="38"/>
      <c r="D10" s="38"/>
      <c r="E10" s="38"/>
      <c r="F10" s="38"/>
      <c r="G10" s="38"/>
      <c r="H10" s="66"/>
    </row>
    <row r="11" spans="2:14">
      <c r="B11" s="38" t="s">
        <v>211</v>
      </c>
      <c r="C11" s="38">
        <v>10245</v>
      </c>
      <c r="D11" s="38"/>
      <c r="E11" s="38">
        <v>0</v>
      </c>
      <c r="F11" s="38"/>
      <c r="G11" s="38"/>
      <c r="H11" s="66"/>
    </row>
    <row r="12" spans="2:14">
      <c r="B12" s="38" t="s">
        <v>27</v>
      </c>
      <c r="C12" s="97">
        <v>5264131</v>
      </c>
      <c r="D12" s="38"/>
      <c r="E12" s="97">
        <v>4980958</v>
      </c>
      <c r="F12" s="35"/>
      <c r="G12" s="34">
        <v>9955695</v>
      </c>
      <c r="H12" s="66"/>
    </row>
    <row r="13" spans="2:14">
      <c r="B13" s="38"/>
      <c r="C13" s="34">
        <f>C11+C12</f>
        <v>5274376</v>
      </c>
      <c r="D13" s="38"/>
      <c r="E13" s="34">
        <f>E11+E12</f>
        <v>4980958</v>
      </c>
      <c r="F13" s="35"/>
      <c r="G13" s="34"/>
      <c r="H13" s="66"/>
    </row>
    <row r="14" spans="2:14">
      <c r="B14" s="72" t="s">
        <v>186</v>
      </c>
      <c r="C14" s="35"/>
      <c r="D14" s="72"/>
      <c r="E14" s="35"/>
      <c r="F14" s="40"/>
      <c r="G14" s="35"/>
      <c r="H14" s="38"/>
    </row>
    <row r="15" spans="2:14">
      <c r="B15" s="38" t="s">
        <v>130</v>
      </c>
      <c r="C15" s="35">
        <v>-333412</v>
      </c>
      <c r="D15" s="38"/>
      <c r="E15" s="35">
        <v>-127205</v>
      </c>
      <c r="F15" s="40"/>
      <c r="G15" s="35">
        <v>-7683674</v>
      </c>
      <c r="H15" s="38"/>
    </row>
    <row r="16" spans="2:14">
      <c r="B16" s="38" t="s">
        <v>44</v>
      </c>
      <c r="C16" s="83">
        <v>-1101685</v>
      </c>
      <c r="D16" s="38"/>
      <c r="E16" s="83">
        <v>-1907661</v>
      </c>
      <c r="F16" s="40"/>
      <c r="G16" s="83">
        <v>-93618</v>
      </c>
      <c r="H16" s="38"/>
    </row>
    <row r="17" spans="2:8">
      <c r="B17" s="38"/>
      <c r="C17" s="35">
        <f>SUM(C15:C16)</f>
        <v>-1435097</v>
      </c>
      <c r="D17" s="38"/>
      <c r="E17" s="35">
        <v>-2034866</v>
      </c>
      <c r="F17" s="40"/>
      <c r="G17" s="35">
        <f>+G15+G16</f>
        <v>-7777292</v>
      </c>
      <c r="H17" s="38"/>
    </row>
    <row r="18" spans="2:8">
      <c r="B18" s="38"/>
      <c r="C18" s="35"/>
      <c r="D18" s="38"/>
      <c r="E18" s="35"/>
      <c r="F18" s="40"/>
      <c r="G18" s="35"/>
      <c r="H18" s="38"/>
    </row>
    <row r="19" spans="2:8">
      <c r="B19" s="38" t="s">
        <v>164</v>
      </c>
      <c r="F19" s="40"/>
      <c r="G19" s="35"/>
      <c r="H19" s="38"/>
    </row>
    <row r="20" spans="2:8">
      <c r="B20" s="38" t="s">
        <v>215</v>
      </c>
      <c r="C20" s="35">
        <v>0</v>
      </c>
      <c r="D20" s="38"/>
      <c r="E20" s="35">
        <v>32465</v>
      </c>
      <c r="F20" s="40"/>
      <c r="G20" s="35"/>
      <c r="H20" s="38"/>
    </row>
    <row r="21" spans="2:8">
      <c r="B21" s="38"/>
      <c r="C21" s="35"/>
      <c r="D21" s="38"/>
      <c r="E21" s="35"/>
      <c r="F21" s="40"/>
      <c r="G21" s="35"/>
      <c r="H21" s="38"/>
    </row>
    <row r="22" spans="2:8">
      <c r="B22" s="72" t="s">
        <v>144</v>
      </c>
      <c r="C22" s="35"/>
      <c r="D22" s="72"/>
      <c r="E22" s="35"/>
      <c r="F22" s="40"/>
      <c r="G22" s="35"/>
      <c r="H22" s="38"/>
    </row>
    <row r="23" spans="2:8">
      <c r="B23" s="72" t="s">
        <v>28</v>
      </c>
      <c r="C23" s="35">
        <v>-837443</v>
      </c>
      <c r="D23" s="72"/>
      <c r="E23" s="35">
        <v>-688423</v>
      </c>
      <c r="F23" s="40"/>
      <c r="G23" s="35">
        <v>-514924</v>
      </c>
      <c r="H23" s="38"/>
    </row>
    <row r="24" spans="2:8">
      <c r="B24" s="72" t="s">
        <v>29</v>
      </c>
      <c r="C24" s="83">
        <v>-159249</v>
      </c>
      <c r="D24" s="72"/>
      <c r="E24" s="83">
        <v>-136223</v>
      </c>
      <c r="F24" s="40"/>
      <c r="G24" s="83">
        <v>-95210</v>
      </c>
      <c r="H24" s="38"/>
    </row>
    <row r="25" spans="2:8">
      <c r="B25" s="72"/>
      <c r="C25" s="35">
        <f>SUM(C23:C24)</f>
        <v>-996692</v>
      </c>
      <c r="D25" s="72"/>
      <c r="E25" s="35">
        <v>-824646</v>
      </c>
      <c r="F25" s="40"/>
      <c r="G25" s="35">
        <f>SUM(G23:G24)</f>
        <v>-610134</v>
      </c>
      <c r="H25" s="38"/>
    </row>
    <row r="26" spans="2:8">
      <c r="B26" s="66" t="s">
        <v>2</v>
      </c>
      <c r="C26" s="35"/>
      <c r="D26" s="66"/>
      <c r="E26" s="35"/>
      <c r="F26" s="40"/>
      <c r="G26" s="35"/>
      <c r="H26" s="38"/>
    </row>
    <row r="27" spans="2:8">
      <c r="B27" s="66" t="s">
        <v>212</v>
      </c>
      <c r="C27" s="35">
        <v>4573</v>
      </c>
      <c r="D27" s="66"/>
      <c r="E27" s="35">
        <v>0</v>
      </c>
      <c r="F27" s="40"/>
      <c r="G27" s="35"/>
      <c r="H27" s="38"/>
    </row>
    <row r="28" spans="2:8">
      <c r="B28" s="66" t="s">
        <v>131</v>
      </c>
      <c r="C28" s="97">
        <v>-1857586</v>
      </c>
      <c r="D28" s="66"/>
      <c r="E28" s="97">
        <v>-1544708</v>
      </c>
      <c r="F28" s="40"/>
      <c r="G28" s="34">
        <v>-1263288</v>
      </c>
      <c r="H28" s="38"/>
    </row>
    <row r="29" spans="2:8">
      <c r="B29" s="66"/>
      <c r="C29" s="34">
        <f>C27+C28</f>
        <v>-1853013</v>
      </c>
      <c r="D29" s="66"/>
      <c r="E29" s="34">
        <f>E27+E28</f>
        <v>-1544708</v>
      </c>
      <c r="F29" s="40"/>
      <c r="G29" s="34"/>
      <c r="H29" s="38"/>
    </row>
    <row r="30" spans="2:8">
      <c r="B30" s="66"/>
      <c r="C30" s="34"/>
      <c r="D30" s="66"/>
      <c r="E30" s="34"/>
      <c r="F30" s="40"/>
      <c r="G30" s="34"/>
      <c r="H30" s="38"/>
    </row>
    <row r="31" spans="2:8">
      <c r="B31" s="38" t="s">
        <v>146</v>
      </c>
      <c r="C31" s="34">
        <v>-409971</v>
      </c>
      <c r="D31" s="38"/>
      <c r="E31" s="34">
        <v>-421839</v>
      </c>
      <c r="F31" s="35"/>
      <c r="G31" s="34">
        <v>-30241</v>
      </c>
      <c r="H31" s="38"/>
    </row>
    <row r="32" spans="2:8">
      <c r="B32" s="38"/>
      <c r="C32" s="34"/>
      <c r="D32" s="38"/>
      <c r="E32" s="34"/>
      <c r="F32" s="35"/>
      <c r="G32" s="34"/>
      <c r="H32" s="38"/>
    </row>
    <row r="33" spans="1:8">
      <c r="B33" s="38" t="s">
        <v>63</v>
      </c>
      <c r="C33" s="34"/>
      <c r="D33" s="38"/>
      <c r="E33" s="34"/>
      <c r="F33" s="35"/>
      <c r="G33" s="34"/>
      <c r="H33" s="38"/>
    </row>
    <row r="34" spans="1:8">
      <c r="B34" s="38" t="s">
        <v>217</v>
      </c>
      <c r="C34" s="34">
        <v>49520</v>
      </c>
      <c r="D34" s="38"/>
      <c r="E34" s="34">
        <v>7688</v>
      </c>
      <c r="F34" s="35"/>
      <c r="G34" s="34"/>
      <c r="H34" s="38"/>
    </row>
    <row r="35" spans="1:8">
      <c r="B35" s="38"/>
      <c r="C35" s="34"/>
      <c r="D35" s="38"/>
      <c r="E35" s="34"/>
      <c r="F35" s="35"/>
      <c r="G35" s="34"/>
      <c r="H35" s="38"/>
    </row>
    <row r="36" spans="1:8">
      <c r="B36" s="38" t="s">
        <v>197</v>
      </c>
      <c r="C36" s="34">
        <v>0</v>
      </c>
      <c r="D36" s="38"/>
      <c r="E36" s="34">
        <v>25722</v>
      </c>
      <c r="F36" s="35"/>
      <c r="G36" s="34"/>
      <c r="H36" s="38"/>
    </row>
    <row r="37" spans="1:8">
      <c r="B37" s="38"/>
      <c r="C37" s="34"/>
      <c r="D37" s="38"/>
      <c r="E37" s="34"/>
      <c r="F37" s="35"/>
      <c r="G37" s="34"/>
      <c r="H37" s="38"/>
    </row>
    <row r="38" spans="1:8">
      <c r="B38" s="38" t="s">
        <v>66</v>
      </c>
      <c r="C38" s="34">
        <f>-9004-4122</f>
        <v>-13126</v>
      </c>
      <c r="D38" s="38"/>
      <c r="E38" s="34">
        <v>-5506</v>
      </c>
      <c r="F38" s="35"/>
      <c r="G38" s="34">
        <v>-1354</v>
      </c>
      <c r="H38" s="38"/>
    </row>
    <row r="39" spans="1:8">
      <c r="B39" s="38"/>
      <c r="C39" s="35"/>
      <c r="D39" s="38"/>
      <c r="E39" s="35"/>
      <c r="F39" s="35"/>
      <c r="G39" s="35"/>
      <c r="H39" s="38"/>
    </row>
    <row r="40" spans="1:8">
      <c r="B40" s="76" t="s">
        <v>10</v>
      </c>
      <c r="C40" s="79">
        <f>C13+C17+C25+C29+C31+C34+C38+C20+C36</f>
        <v>615997</v>
      </c>
      <c r="D40" s="76"/>
      <c r="E40" s="79">
        <f>E13+E17+E25+E29+E31+E34+E38+E20+E36</f>
        <v>215268</v>
      </c>
      <c r="F40" s="79"/>
      <c r="G40" s="79" t="e">
        <f>+G31+#REF!+G25+G12+G17+G38+G34</f>
        <v>#REF!</v>
      </c>
      <c r="H40" s="38"/>
    </row>
    <row r="41" spans="1:8">
      <c r="B41" s="38"/>
      <c r="C41" s="166"/>
      <c r="D41" s="38"/>
      <c r="E41" s="166"/>
      <c r="F41" s="35"/>
      <c r="G41" s="35"/>
      <c r="H41" s="38"/>
    </row>
    <row r="42" spans="1:8">
      <c r="A42" s="161"/>
      <c r="B42" s="38" t="s">
        <v>33</v>
      </c>
      <c r="C42" s="35"/>
      <c r="D42" s="38"/>
      <c r="E42" s="35"/>
      <c r="F42" s="35"/>
      <c r="G42" s="35"/>
      <c r="H42" s="38"/>
    </row>
    <row r="43" spans="1:8" hidden="1">
      <c r="A43" s="161"/>
      <c r="B43" s="38" t="s">
        <v>55</v>
      </c>
      <c r="C43" s="35"/>
      <c r="D43" s="38"/>
      <c r="E43" s="35"/>
      <c r="F43" s="35"/>
      <c r="G43" s="35"/>
      <c r="H43" s="38"/>
    </row>
    <row r="44" spans="1:8" hidden="1">
      <c r="A44" s="161"/>
      <c r="B44" s="38" t="s">
        <v>56</v>
      </c>
      <c r="C44" s="35">
        <v>0</v>
      </c>
      <c r="D44" s="38"/>
      <c r="E44" s="35">
        <v>0</v>
      </c>
      <c r="F44" s="35"/>
      <c r="G44" s="35">
        <v>0</v>
      </c>
      <c r="H44" s="38"/>
    </row>
    <row r="45" spans="1:8" hidden="1">
      <c r="A45" s="161"/>
      <c r="B45" s="38"/>
      <c r="C45" s="35"/>
      <c r="D45" s="38"/>
      <c r="E45" s="35"/>
      <c r="F45" s="35"/>
      <c r="G45" s="35"/>
      <c r="H45" s="38"/>
    </row>
    <row r="46" spans="1:8">
      <c r="A46" s="161"/>
      <c r="B46" s="38" t="s">
        <v>134</v>
      </c>
      <c r="C46" s="35">
        <v>149</v>
      </c>
      <c r="D46" s="38"/>
      <c r="E46" s="35">
        <v>417</v>
      </c>
      <c r="F46" s="35"/>
      <c r="G46" s="35"/>
      <c r="H46" s="38"/>
    </row>
    <row r="47" spans="1:8">
      <c r="B47" s="38"/>
      <c r="C47" s="35"/>
      <c r="D47" s="38"/>
      <c r="E47" s="35"/>
      <c r="F47" s="35"/>
      <c r="G47" s="35"/>
      <c r="H47" s="38"/>
    </row>
    <row r="48" spans="1:8">
      <c r="B48" s="38" t="s">
        <v>152</v>
      </c>
      <c r="C48" s="34">
        <v>-112671</v>
      </c>
      <c r="D48" s="38"/>
      <c r="E48" s="34">
        <v>-124936</v>
      </c>
      <c r="F48" s="35"/>
      <c r="G48" s="34"/>
      <c r="H48" s="38"/>
    </row>
    <row r="49" spans="2:8">
      <c r="B49" s="38"/>
      <c r="C49" s="40"/>
      <c r="D49" s="38"/>
      <c r="E49" s="40"/>
      <c r="F49" s="35"/>
      <c r="G49" s="35" t="e">
        <f>SUM(#REF!)</f>
        <v>#REF!</v>
      </c>
      <c r="H49" s="38"/>
    </row>
    <row r="50" spans="2:8">
      <c r="B50" s="38" t="s">
        <v>195</v>
      </c>
      <c r="F50" s="35"/>
      <c r="G50" s="35">
        <v>-248128</v>
      </c>
      <c r="H50" s="38"/>
    </row>
    <row r="51" spans="2:8">
      <c r="B51" s="38" t="s">
        <v>216</v>
      </c>
      <c r="C51" s="35">
        <v>-254205</v>
      </c>
      <c r="D51" s="38"/>
      <c r="E51" s="35">
        <v>145747</v>
      </c>
      <c r="F51" s="35"/>
      <c r="G51" s="35"/>
      <c r="H51" s="38"/>
    </row>
    <row r="52" spans="2:8">
      <c r="B52" s="38"/>
      <c r="C52" s="35"/>
      <c r="D52" s="38"/>
      <c r="E52" s="35"/>
      <c r="F52" s="35"/>
      <c r="G52" s="35"/>
      <c r="H52" s="38"/>
    </row>
    <row r="53" spans="2:8">
      <c r="B53" s="76" t="s">
        <v>12</v>
      </c>
      <c r="C53" s="79">
        <f>SUM(C46:C52)</f>
        <v>-366727</v>
      </c>
      <c r="D53" s="76"/>
      <c r="E53" s="79">
        <v>21228</v>
      </c>
      <c r="F53" s="79"/>
      <c r="G53" s="79" t="e">
        <f>+G44+G49+#REF!+#REF!+G50+#REF!</f>
        <v>#REF!</v>
      </c>
      <c r="H53" s="38"/>
    </row>
    <row r="54" spans="2:8">
      <c r="C54" s="35"/>
      <c r="E54" s="35"/>
      <c r="F54" s="35"/>
      <c r="G54" s="35"/>
      <c r="H54" s="38"/>
    </row>
    <row r="55" spans="2:8">
      <c r="B55" s="76" t="s">
        <v>13</v>
      </c>
      <c r="C55" s="79">
        <f>+C53+C40</f>
        <v>249270</v>
      </c>
      <c r="D55" s="76"/>
      <c r="E55" s="79">
        <v>236496</v>
      </c>
      <c r="F55" s="79"/>
      <c r="G55" s="79" t="e">
        <f>+G53+G40</f>
        <v>#REF!</v>
      </c>
      <c r="H55" s="38"/>
    </row>
    <row r="56" spans="2:8">
      <c r="B56" s="38"/>
      <c r="C56" s="167"/>
      <c r="D56" s="38"/>
      <c r="E56" s="167"/>
      <c r="F56" s="35"/>
      <c r="G56" s="35"/>
      <c r="H56" s="38"/>
    </row>
    <row r="57" spans="2:8">
      <c r="B57" s="38" t="s">
        <v>145</v>
      </c>
      <c r="C57" s="34">
        <v>-166829</v>
      </c>
      <c r="D57" s="38"/>
      <c r="E57" s="34">
        <v>-126769</v>
      </c>
      <c r="F57" s="35"/>
      <c r="G57" s="34">
        <v>-24460</v>
      </c>
      <c r="H57" s="38"/>
    </row>
    <row r="58" spans="2:8">
      <c r="B58" s="38"/>
      <c r="C58" s="35"/>
      <c r="D58" s="38"/>
      <c r="E58" s="35"/>
      <c r="F58" s="35"/>
      <c r="G58" s="35"/>
      <c r="H58" s="38"/>
    </row>
    <row r="59" spans="2:8">
      <c r="B59" s="76" t="s">
        <v>24</v>
      </c>
      <c r="C59" s="79">
        <f>+C55+C57</f>
        <v>82441</v>
      </c>
      <c r="D59" s="76"/>
      <c r="E59" s="79">
        <v>109727</v>
      </c>
      <c r="F59" s="79"/>
      <c r="G59" s="79" t="e">
        <f>+G55+G57</f>
        <v>#REF!</v>
      </c>
      <c r="H59" s="38"/>
    </row>
    <row r="60" spans="2:8">
      <c r="B60" s="38"/>
      <c r="C60" s="35"/>
      <c r="D60" s="38"/>
      <c r="E60" s="35"/>
      <c r="F60" s="35"/>
      <c r="G60" s="35"/>
      <c r="H60" s="38"/>
    </row>
    <row r="61" spans="2:8" ht="17.25" thickBot="1">
      <c r="B61" s="101" t="s">
        <v>183</v>
      </c>
      <c r="C61" s="102">
        <f>+C59</f>
        <v>82441</v>
      </c>
      <c r="D61" s="101"/>
      <c r="E61" s="102">
        <v>109727</v>
      </c>
      <c r="F61" s="102"/>
      <c r="G61" s="102" t="e">
        <f>+G59</f>
        <v>#REF!</v>
      </c>
      <c r="H61" s="38"/>
    </row>
    <row r="62" spans="2:8" ht="17.25" thickTop="1">
      <c r="B62" s="152" t="s">
        <v>36</v>
      </c>
      <c r="C62" s="35">
        <v>96242</v>
      </c>
      <c r="D62" s="152"/>
      <c r="E62" s="35">
        <v>114088</v>
      </c>
      <c r="F62" s="35"/>
      <c r="G62" s="35" t="e">
        <f>+G61-#REF!</f>
        <v>#REF!</v>
      </c>
      <c r="H62" s="38"/>
    </row>
    <row r="63" spans="2:8">
      <c r="B63" s="38" t="s">
        <v>172</v>
      </c>
      <c r="C63" s="38">
        <v>-13801</v>
      </c>
      <c r="D63" s="38"/>
      <c r="E63" s="38">
        <v>-4361</v>
      </c>
      <c r="F63" s="38"/>
      <c r="G63" s="69"/>
      <c r="H63" s="38"/>
    </row>
    <row r="64" spans="2:8">
      <c r="B64" s="38"/>
      <c r="C64" s="38"/>
      <c r="D64" s="38"/>
      <c r="E64" s="38"/>
      <c r="F64" s="38"/>
      <c r="G64" s="69"/>
      <c r="H64" s="38"/>
    </row>
    <row r="65" spans="2:18">
      <c r="B65" s="156" t="s">
        <v>187</v>
      </c>
      <c r="C65" s="92"/>
      <c r="D65" s="156"/>
      <c r="E65" s="92"/>
      <c r="F65" s="92"/>
      <c r="G65" s="93"/>
      <c r="H65" s="38"/>
    </row>
    <row r="66" spans="2:18">
      <c r="B66" s="92" t="s">
        <v>57</v>
      </c>
      <c r="C66" s="92"/>
      <c r="D66" s="92"/>
      <c r="E66" s="92"/>
      <c r="F66" s="92"/>
      <c r="G66" s="93"/>
      <c r="H66" s="38"/>
    </row>
    <row r="67" spans="2:18">
      <c r="B67" s="92" t="s">
        <v>203</v>
      </c>
      <c r="C67" s="92"/>
      <c r="D67" s="92"/>
      <c r="E67" s="92"/>
      <c r="F67" s="92"/>
      <c r="G67" s="93"/>
      <c r="H67" s="38"/>
    </row>
    <row r="68" spans="2:18">
      <c r="B68" s="38"/>
      <c r="C68" s="38"/>
      <c r="D68" s="38"/>
      <c r="E68" s="38"/>
      <c r="F68" s="38"/>
      <c r="G68" s="38"/>
      <c r="H68" s="38"/>
    </row>
    <row r="69" spans="2:18">
      <c r="B69" s="38"/>
      <c r="C69" s="38"/>
      <c r="D69" s="38"/>
      <c r="E69" s="38"/>
      <c r="F69" s="38"/>
      <c r="G69" s="38"/>
      <c r="H69" s="38"/>
    </row>
    <row r="70" spans="2:18">
      <c r="B70" s="176"/>
      <c r="C70" s="176"/>
      <c r="D70" s="176"/>
      <c r="E70" s="176"/>
      <c r="F70" s="176"/>
      <c r="G70" s="176"/>
      <c r="H70" s="176"/>
      <c r="I70" s="160"/>
      <c r="J70" s="160"/>
      <c r="K70" s="160"/>
      <c r="L70" s="160"/>
      <c r="M70" s="160"/>
      <c r="N70" s="160"/>
      <c r="O70" s="160"/>
      <c r="P70" s="176"/>
      <c r="Q70" s="176"/>
      <c r="R70" s="176"/>
    </row>
    <row r="71" spans="2:18">
      <c r="B71" s="38"/>
      <c r="C71" s="38"/>
      <c r="D71" s="38"/>
      <c r="E71" s="38"/>
      <c r="F71" s="38"/>
      <c r="G71" s="38"/>
      <c r="H71" s="38"/>
    </row>
    <row r="72" spans="2:18">
      <c r="B72" s="38"/>
      <c r="C72" s="38"/>
      <c r="D72" s="38"/>
      <c r="E72" s="38"/>
      <c r="F72" s="38"/>
      <c r="G72" s="38"/>
      <c r="H72" s="38"/>
    </row>
    <row r="73" spans="2:18">
      <c r="B73" s="38"/>
      <c r="C73" s="38"/>
      <c r="D73" s="38"/>
      <c r="E73" s="38"/>
      <c r="F73" s="38"/>
      <c r="G73" s="38"/>
      <c r="H73" s="38"/>
    </row>
    <row r="74" spans="2:18">
      <c r="B74" s="38"/>
      <c r="C74" s="38"/>
      <c r="D74" s="38"/>
      <c r="E74" s="38"/>
      <c r="F74" s="38"/>
      <c r="G74" s="38"/>
      <c r="H74" s="38"/>
    </row>
    <row r="75" spans="2:18">
      <c r="B75" s="38"/>
      <c r="C75" s="38"/>
      <c r="D75" s="38"/>
      <c r="E75" s="38"/>
      <c r="F75" s="38"/>
      <c r="G75" s="38"/>
      <c r="H75" s="38"/>
    </row>
    <row r="76" spans="2:18">
      <c r="B76" s="38"/>
      <c r="C76" s="38"/>
      <c r="D76" s="38"/>
      <c r="E76" s="38"/>
      <c r="F76" s="38"/>
      <c r="G76" s="38"/>
      <c r="H76" s="38"/>
    </row>
    <row r="77" spans="2:18">
      <c r="B77" s="38"/>
      <c r="C77" s="38"/>
      <c r="D77" s="38"/>
      <c r="E77" s="38"/>
      <c r="F77" s="38"/>
      <c r="G77" s="38"/>
      <c r="H77" s="38"/>
    </row>
    <row r="78" spans="2:18">
      <c r="B78" s="38"/>
      <c r="C78" s="38"/>
      <c r="D78" s="38"/>
      <c r="E78" s="38"/>
      <c r="F78" s="38"/>
      <c r="G78" s="38"/>
      <c r="H78" s="38"/>
    </row>
    <row r="79" spans="2:18">
      <c r="B79" s="38"/>
      <c r="C79" s="38"/>
      <c r="D79" s="38"/>
      <c r="E79" s="38"/>
      <c r="F79" s="38"/>
      <c r="G79" s="38"/>
      <c r="H79" s="38"/>
    </row>
    <row r="80" spans="2:18">
      <c r="B80" s="38"/>
      <c r="C80" s="38"/>
      <c r="D80" s="38"/>
      <c r="E80" s="38"/>
      <c r="F80" s="38"/>
      <c r="G80" s="38"/>
      <c r="H80" s="38"/>
    </row>
    <row r="81" spans="2:8">
      <c r="B81" s="38"/>
      <c r="C81" s="38"/>
      <c r="D81" s="38"/>
      <c r="E81" s="38"/>
      <c r="F81" s="38"/>
      <c r="G81" s="38"/>
      <c r="H81" s="38"/>
    </row>
    <row r="82" spans="2:8">
      <c r="B82" s="38"/>
      <c r="C82" s="38"/>
      <c r="D82" s="38"/>
      <c r="E82" s="38"/>
      <c r="F82" s="38"/>
      <c r="G82" s="38"/>
      <c r="H82" s="38"/>
    </row>
    <row r="83" spans="2:8">
      <c r="B83" s="38"/>
      <c r="C83" s="38"/>
      <c r="D83" s="38"/>
      <c r="E83" s="38"/>
      <c r="F83" s="38"/>
      <c r="G83" s="38"/>
      <c r="H83" s="38"/>
    </row>
    <row r="84" spans="2:8">
      <c r="B84" s="38"/>
      <c r="C84" s="38"/>
      <c r="D84" s="38"/>
      <c r="E84" s="38"/>
      <c r="F84" s="38"/>
      <c r="G84" s="38"/>
      <c r="H84" s="38"/>
    </row>
    <row r="85" spans="2:8">
      <c r="B85" s="38"/>
      <c r="C85" s="38"/>
      <c r="D85" s="38"/>
      <c r="E85" s="38"/>
      <c r="F85" s="38"/>
      <c r="G85" s="38"/>
      <c r="H85" s="38"/>
    </row>
    <row r="86" spans="2:8">
      <c r="B86" s="38"/>
      <c r="C86" s="38"/>
      <c r="D86" s="38"/>
      <c r="E86" s="38"/>
      <c r="F86" s="38"/>
      <c r="G86" s="38"/>
      <c r="H86" s="38"/>
    </row>
    <row r="87" spans="2:8">
      <c r="B87" s="38"/>
      <c r="C87" s="38"/>
      <c r="D87" s="38"/>
      <c r="E87" s="38"/>
      <c r="F87" s="38"/>
      <c r="G87" s="38"/>
      <c r="H87" s="38"/>
    </row>
    <row r="88" spans="2:8">
      <c r="B88" s="38"/>
      <c r="C88" s="38"/>
      <c r="D88" s="38"/>
      <c r="E88" s="38"/>
      <c r="F88" s="38"/>
      <c r="G88" s="38"/>
      <c r="H88" s="38"/>
    </row>
    <row r="89" spans="2:8">
      <c r="B89" s="38"/>
      <c r="C89" s="38"/>
      <c r="D89" s="38"/>
      <c r="E89" s="38"/>
      <c r="F89" s="38"/>
      <c r="G89" s="38"/>
      <c r="H89" s="38"/>
    </row>
    <row r="90" spans="2:8">
      <c r="B90" s="38"/>
      <c r="C90" s="38"/>
      <c r="D90" s="38"/>
      <c r="E90" s="38"/>
      <c r="F90" s="38"/>
      <c r="G90" s="38"/>
      <c r="H90" s="38"/>
    </row>
    <row r="91" spans="2:8">
      <c r="B91" s="38"/>
      <c r="C91" s="38"/>
      <c r="D91" s="38"/>
      <c r="E91" s="38"/>
      <c r="F91" s="38"/>
      <c r="G91" s="38"/>
      <c r="H91" s="38"/>
    </row>
    <row r="92" spans="2:8">
      <c r="B92" s="38"/>
      <c r="C92" s="38"/>
      <c r="D92" s="38"/>
      <c r="E92" s="38"/>
      <c r="F92" s="38"/>
      <c r="G92" s="38"/>
      <c r="H92" s="38"/>
    </row>
    <row r="93" spans="2:8">
      <c r="B93" s="38"/>
      <c r="C93" s="38"/>
      <c r="D93" s="38"/>
      <c r="E93" s="38"/>
      <c r="F93" s="38"/>
      <c r="G93" s="38"/>
      <c r="H93" s="38"/>
    </row>
    <row r="94" spans="2:8">
      <c r="B94" s="38"/>
      <c r="C94" s="38"/>
      <c r="D94" s="38"/>
      <c r="E94" s="38"/>
      <c r="F94" s="38"/>
      <c r="G94" s="38"/>
      <c r="H94" s="38"/>
    </row>
    <row r="95" spans="2:8">
      <c r="B95" s="38"/>
      <c r="C95" s="38"/>
      <c r="D95" s="38"/>
      <c r="E95" s="38"/>
      <c r="F95" s="38"/>
      <c r="G95" s="38"/>
      <c r="H95" s="38"/>
    </row>
    <row r="96" spans="2:8">
      <c r="B96" s="38"/>
      <c r="C96" s="38"/>
      <c r="D96" s="38"/>
      <c r="E96" s="38"/>
      <c r="F96" s="38"/>
      <c r="G96" s="38"/>
      <c r="H96" s="38"/>
    </row>
    <row r="97" spans="2:8">
      <c r="B97" s="38"/>
      <c r="C97" s="38"/>
      <c r="D97" s="38"/>
      <c r="E97" s="38"/>
      <c r="F97" s="38"/>
      <c r="G97" s="38"/>
      <c r="H97" s="38"/>
    </row>
    <row r="98" spans="2:8">
      <c r="B98" s="38"/>
      <c r="C98" s="38"/>
      <c r="D98" s="38"/>
      <c r="E98" s="38"/>
      <c r="F98" s="38"/>
      <c r="G98" s="38"/>
      <c r="H98" s="38"/>
    </row>
    <row r="99" spans="2:8">
      <c r="B99" s="38"/>
      <c r="C99" s="38"/>
      <c r="D99" s="38"/>
      <c r="E99" s="38"/>
      <c r="F99" s="38"/>
      <c r="G99" s="38"/>
      <c r="H99" s="38"/>
    </row>
    <row r="100" spans="2:8">
      <c r="B100" s="38"/>
      <c r="C100" s="38"/>
      <c r="D100" s="38"/>
      <c r="E100" s="38"/>
      <c r="F100" s="38"/>
      <c r="G100" s="38"/>
      <c r="H100" s="38"/>
    </row>
    <row r="101" spans="2:8">
      <c r="B101" s="38"/>
      <c r="C101" s="38"/>
      <c r="D101" s="38"/>
      <c r="E101" s="38"/>
      <c r="F101" s="38"/>
      <c r="G101" s="38"/>
      <c r="H101" s="38"/>
    </row>
    <row r="102" spans="2:8">
      <c r="B102" s="38"/>
      <c r="C102" s="38"/>
      <c r="D102" s="38"/>
      <c r="E102" s="38"/>
      <c r="F102" s="38"/>
      <c r="G102" s="38"/>
      <c r="H102" s="38"/>
    </row>
    <row r="103" spans="2:8">
      <c r="B103" s="38"/>
      <c r="C103" s="38"/>
      <c r="D103" s="38"/>
      <c r="E103" s="38"/>
      <c r="F103" s="38"/>
      <c r="G103" s="38"/>
      <c r="H103" s="38"/>
    </row>
    <row r="104" spans="2:8">
      <c r="B104" s="38"/>
      <c r="C104" s="38"/>
      <c r="D104" s="38"/>
      <c r="E104" s="38"/>
      <c r="F104" s="38"/>
      <c r="G104" s="38"/>
      <c r="H104" s="38"/>
    </row>
    <row r="105" spans="2:8">
      <c r="B105" s="38"/>
      <c r="C105" s="38"/>
      <c r="D105" s="38"/>
      <c r="E105" s="38"/>
      <c r="F105" s="38"/>
      <c r="G105" s="38"/>
      <c r="H105" s="38"/>
    </row>
    <row r="106" spans="2:8">
      <c r="B106" s="38"/>
      <c r="C106" s="38"/>
      <c r="D106" s="38"/>
      <c r="E106" s="38"/>
      <c r="F106" s="38"/>
      <c r="G106" s="38"/>
      <c r="H106" s="38"/>
    </row>
    <row r="107" spans="2:8">
      <c r="B107" s="38"/>
      <c r="C107" s="38"/>
      <c r="D107" s="38"/>
      <c r="E107" s="38"/>
      <c r="F107" s="38"/>
      <c r="G107" s="38"/>
      <c r="H107" s="38"/>
    </row>
    <row r="108" spans="2:8">
      <c r="B108" s="38"/>
      <c r="C108" s="38"/>
      <c r="D108" s="38"/>
      <c r="E108" s="38"/>
      <c r="F108" s="38"/>
      <c r="G108" s="38"/>
      <c r="H108" s="38"/>
    </row>
    <row r="109" spans="2:8">
      <c r="B109" s="38"/>
      <c r="C109" s="38"/>
      <c r="D109" s="38"/>
      <c r="E109" s="38"/>
      <c r="F109" s="38"/>
      <c r="G109" s="38"/>
      <c r="H109" s="38"/>
    </row>
    <row r="110" spans="2:8">
      <c r="B110" s="38"/>
      <c r="C110" s="38"/>
      <c r="D110" s="38"/>
      <c r="E110" s="38"/>
      <c r="F110" s="38"/>
      <c r="G110" s="38"/>
      <c r="H110" s="38"/>
    </row>
    <row r="111" spans="2:8">
      <c r="B111" s="38"/>
      <c r="C111" s="38"/>
      <c r="D111" s="38"/>
      <c r="E111" s="38"/>
      <c r="F111" s="38"/>
      <c r="G111" s="38"/>
      <c r="H111" s="38"/>
    </row>
    <row r="112" spans="2:8">
      <c r="B112" s="38"/>
      <c r="C112" s="38"/>
      <c r="D112" s="38"/>
      <c r="E112" s="38"/>
      <c r="F112" s="38"/>
      <c r="G112" s="38"/>
      <c r="H112" s="38"/>
    </row>
    <row r="113" spans="2:8">
      <c r="B113" s="38"/>
      <c r="C113" s="38"/>
      <c r="D113" s="38"/>
      <c r="E113" s="38"/>
      <c r="F113" s="38"/>
      <c r="G113" s="38"/>
      <c r="H113" s="38"/>
    </row>
    <row r="114" spans="2:8">
      <c r="B114" s="38"/>
      <c r="C114" s="38"/>
      <c r="D114" s="38"/>
      <c r="E114" s="38"/>
      <c r="F114" s="38"/>
      <c r="G114" s="38"/>
      <c r="H114" s="38"/>
    </row>
    <row r="115" spans="2:8">
      <c r="B115" s="38"/>
      <c r="C115" s="38"/>
      <c r="D115" s="38"/>
      <c r="E115" s="38"/>
      <c r="F115" s="38"/>
      <c r="G115" s="38"/>
      <c r="H115" s="38"/>
    </row>
    <row r="116" spans="2:8">
      <c r="B116" s="38"/>
      <c r="C116" s="38"/>
      <c r="D116" s="38"/>
      <c r="E116" s="38"/>
      <c r="F116" s="38"/>
      <c r="G116" s="38"/>
      <c r="H116" s="38"/>
    </row>
    <row r="117" spans="2:8">
      <c r="B117" s="38"/>
      <c r="C117" s="38"/>
      <c r="D117" s="38"/>
      <c r="E117" s="38"/>
      <c r="F117" s="38"/>
      <c r="G117" s="38"/>
      <c r="H117" s="38"/>
    </row>
    <row r="118" spans="2:8">
      <c r="B118" s="38"/>
      <c r="C118" s="38"/>
      <c r="D118" s="38"/>
      <c r="E118" s="38"/>
      <c r="F118" s="38"/>
      <c r="G118" s="38"/>
      <c r="H118" s="38"/>
    </row>
  </sheetData>
  <mergeCells count="6">
    <mergeCell ref="P70:R70"/>
    <mergeCell ref="B70:H70"/>
    <mergeCell ref="B2:G2"/>
    <mergeCell ref="B3:G3"/>
    <mergeCell ref="B4:G4"/>
    <mergeCell ref="B6:G6"/>
  </mergeCells>
  <phoneticPr fontId="0" type="noConversion"/>
  <printOptions horizontalCentered="1"/>
  <pageMargins left="0.78740157480314965" right="0.78740157480314965" top="0.98425196850393704" bottom="0.78740157480314965" header="0" footer="0"/>
  <pageSetup paperSize="9" scale="71" orientation="portrait" r:id="rId1"/>
  <headerFooter alignWithMargins="0"/>
  <colBreaks count="1" manualBreakCount="1">
    <brk id="1" max="51" man="1"/>
  </colBreaks>
  <ignoredErrors>
    <ignoredError sqref="E8:F8 D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81"/>
  <sheetViews>
    <sheetView showGridLines="0" zoomScale="75" zoomScaleNormal="75" zoomScaleSheetLayoutView="75" workbookViewId="0">
      <selection activeCell="C15" sqref="C15"/>
    </sheetView>
  </sheetViews>
  <sheetFormatPr baseColWidth="10" defaultColWidth="11.42578125" defaultRowHeight="13.5"/>
  <cols>
    <col min="1" max="1" width="1.85546875" style="1" customWidth="1"/>
    <col min="2" max="2" width="47.42578125" style="1" customWidth="1"/>
    <col min="3" max="5" width="13.28515625" style="1" customWidth="1"/>
    <col min="6" max="6" width="22.42578125" style="1" customWidth="1"/>
    <col min="7" max="8" width="14.5703125" style="1" customWidth="1"/>
    <col min="9" max="11" width="16.7109375" style="1" customWidth="1"/>
    <col min="12" max="13" width="13.28515625" style="1" customWidth="1"/>
    <col min="14" max="14" width="3" style="1" customWidth="1"/>
    <col min="15" max="15" width="2.42578125" style="1" customWidth="1"/>
    <col min="16" max="16384" width="11.42578125" style="1"/>
  </cols>
  <sheetData>
    <row r="2" spans="1:33" ht="21.75" customHeight="1">
      <c r="B2" s="186" t="str">
        <f>+PYG!B2</f>
        <v>CLERHP ESTRUCTURAS, S.A. Y SOCIEDADES DEPENDIENTES</v>
      </c>
      <c r="C2" s="187"/>
      <c r="D2" s="187"/>
      <c r="E2" s="187"/>
      <c r="F2" s="187"/>
      <c r="G2" s="187"/>
      <c r="H2" s="187"/>
      <c r="I2" s="187"/>
      <c r="J2" s="187"/>
      <c r="K2" s="187"/>
      <c r="L2" s="188"/>
      <c r="M2" s="49"/>
      <c r="N2" s="49"/>
    </row>
    <row r="3" spans="1:33" ht="21.75" customHeight="1">
      <c r="B3" s="189" t="s">
        <v>158</v>
      </c>
      <c r="C3" s="190"/>
      <c r="D3" s="190"/>
      <c r="E3" s="190"/>
      <c r="F3" s="190"/>
      <c r="G3" s="190"/>
      <c r="H3" s="190"/>
      <c r="I3" s="190"/>
      <c r="J3" s="190"/>
      <c r="K3" s="190"/>
      <c r="L3" s="191"/>
      <c r="M3" s="48"/>
      <c r="N3" s="48"/>
      <c r="O3" s="17"/>
      <c r="P3" s="18"/>
      <c r="Q3" s="17"/>
      <c r="R3" s="18"/>
      <c r="S3" s="17"/>
      <c r="T3" s="18"/>
      <c r="U3" s="18"/>
      <c r="V3" s="18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1.75" customHeight="1">
      <c r="B4" s="192" t="s">
        <v>204</v>
      </c>
      <c r="C4" s="193"/>
      <c r="D4" s="193"/>
      <c r="E4" s="193"/>
      <c r="F4" s="193"/>
      <c r="G4" s="193"/>
      <c r="H4" s="193"/>
      <c r="I4" s="193"/>
      <c r="J4" s="193"/>
      <c r="K4" s="193"/>
      <c r="L4" s="194"/>
      <c r="M4" s="48"/>
      <c r="N4" s="48"/>
      <c r="O4" s="17"/>
      <c r="P4" s="18"/>
      <c r="Q4" s="17"/>
      <c r="R4" s="18"/>
      <c r="S4" s="17"/>
      <c r="T4" s="18"/>
      <c r="U4" s="18"/>
      <c r="V4" s="18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6.5"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6.5">
      <c r="A6" s="2"/>
      <c r="B6" s="6" t="s">
        <v>3</v>
      </c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6.5">
      <c r="A7" s="2"/>
      <c r="B7" s="6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6.5">
      <c r="A8" s="2"/>
      <c r="B8" s="6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6.5">
      <c r="A9" s="2"/>
      <c r="B9" s="184" t="s">
        <v>159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6"/>
      <c r="P9" s="16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6.5" customHeight="1">
      <c r="A10" s="2"/>
      <c r="B10" s="185" t="s">
        <v>205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6"/>
      <c r="P10" s="1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" customFormat="1" ht="16.5">
      <c r="B11" s="21"/>
      <c r="C11" s="21"/>
      <c r="D11" s="21"/>
      <c r="E11" s="21"/>
      <c r="F11" s="21"/>
      <c r="G11" s="21"/>
      <c r="H11" s="21"/>
      <c r="I11" s="21"/>
      <c r="J11" s="23"/>
      <c r="K11" s="23"/>
      <c r="L11" s="23"/>
      <c r="M11" s="23"/>
      <c r="N11" s="21"/>
      <c r="O11" s="21"/>
      <c r="P11" s="21"/>
    </row>
    <row r="12" spans="1:33" s="4" customFormat="1" ht="16.5">
      <c r="B12" s="21"/>
      <c r="F12" s="43">
        <v>2017</v>
      </c>
      <c r="G12" s="43">
        <v>2016</v>
      </c>
      <c r="H12" s="55"/>
      <c r="I12" s="55"/>
      <c r="L12" s="21"/>
      <c r="M12" s="21"/>
    </row>
    <row r="13" spans="1:33" s="4" customFormat="1" ht="16.5">
      <c r="B13" s="21"/>
      <c r="F13" s="21"/>
      <c r="G13" s="21"/>
      <c r="H13" s="21"/>
      <c r="I13" s="54"/>
      <c r="L13" s="21"/>
      <c r="M13" s="21"/>
      <c r="N13" s="29"/>
      <c r="O13" s="21"/>
      <c r="P13" s="29"/>
    </row>
    <row r="14" spans="1:33" s="4" customFormat="1" ht="16.5">
      <c r="B14" s="22" t="s">
        <v>42</v>
      </c>
      <c r="F14" s="50">
        <f>PYG!C61</f>
        <v>82441</v>
      </c>
      <c r="G14" s="50">
        <v>109727</v>
      </c>
      <c r="H14" s="50"/>
      <c r="I14" s="50"/>
      <c r="L14" s="21"/>
      <c r="M14" s="21"/>
    </row>
    <row r="15" spans="1:33" s="4" customFormat="1" ht="17.25" thickBot="1">
      <c r="B15" s="32" t="s">
        <v>43</v>
      </c>
      <c r="C15" s="31"/>
      <c r="D15" s="31"/>
      <c r="E15" s="31"/>
      <c r="F15" s="51">
        <f>F14</f>
        <v>82441</v>
      </c>
      <c r="G15" s="51">
        <v>109727</v>
      </c>
      <c r="H15" s="56"/>
      <c r="I15" s="56"/>
      <c r="L15" s="21"/>
      <c r="M15" s="21"/>
    </row>
    <row r="16" spans="1:33" s="4" customFormat="1" ht="17.25" thickTop="1">
      <c r="B16" s="31" t="s">
        <v>30</v>
      </c>
      <c r="F16" s="52">
        <f>PYG!C62</f>
        <v>96242</v>
      </c>
      <c r="G16" s="52">
        <v>114088</v>
      </c>
      <c r="H16" s="52"/>
      <c r="I16" s="57"/>
      <c r="L16" s="21"/>
      <c r="M16" s="21"/>
    </row>
    <row r="17" spans="1:33" s="4" customFormat="1" ht="16.5">
      <c r="B17" s="31" t="s">
        <v>181</v>
      </c>
      <c r="F17" s="4">
        <f>PYG!C63</f>
        <v>-13801</v>
      </c>
      <c r="G17" s="4">
        <v>-4361</v>
      </c>
      <c r="L17" s="21"/>
      <c r="M17" s="21"/>
    </row>
    <row r="18" spans="1:33" s="4" customFormat="1" ht="16.5">
      <c r="B18" s="31"/>
      <c r="L18" s="21"/>
      <c r="M18" s="21"/>
    </row>
    <row r="19" spans="1:33" s="4" customFormat="1" ht="16.5" customHeight="1"/>
    <row r="20" spans="1:33" ht="16.5" customHeight="1">
      <c r="A20" s="20"/>
      <c r="B20" s="184" t="s">
        <v>160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46"/>
      <c r="O20" s="19"/>
      <c r="P20" s="19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6.5" customHeight="1">
      <c r="A21" s="20"/>
      <c r="B21" s="185" t="s">
        <v>225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47"/>
      <c r="O21" s="19"/>
      <c r="P21" s="1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6.5" customHeight="1">
      <c r="A22" s="20"/>
      <c r="B22" s="30"/>
      <c r="C22" s="30"/>
      <c r="D22" s="151"/>
      <c r="E22" s="58"/>
      <c r="F22" s="95"/>
      <c r="G22" s="33"/>
      <c r="H22" s="159"/>
      <c r="I22" s="30"/>
      <c r="J22" s="96"/>
      <c r="K22" s="151"/>
      <c r="L22" s="30"/>
      <c r="M22" s="30"/>
      <c r="N22" s="30"/>
      <c r="O22" s="19"/>
      <c r="P22" s="19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6.5" customHeight="1">
      <c r="A23" s="20"/>
      <c r="B23" s="30"/>
      <c r="C23" s="30"/>
      <c r="D23" s="151"/>
      <c r="E23" s="58"/>
      <c r="F23" s="95"/>
      <c r="G23" s="27" t="s">
        <v>47</v>
      </c>
      <c r="H23" s="27"/>
      <c r="I23" s="11" t="s">
        <v>16</v>
      </c>
      <c r="J23" s="96"/>
      <c r="K23" s="151"/>
      <c r="L23" s="30"/>
      <c r="O23" s="19"/>
      <c r="P23" s="19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ht="16.5" customHeight="1">
      <c r="B24" s="4"/>
      <c r="C24" s="4"/>
      <c r="D24" s="4"/>
      <c r="E24" s="4"/>
      <c r="F24" s="4"/>
      <c r="G24" s="27" t="s">
        <v>48</v>
      </c>
      <c r="H24" s="27"/>
      <c r="I24" s="11" t="s">
        <v>37</v>
      </c>
      <c r="J24" s="4"/>
      <c r="K24" s="4"/>
      <c r="L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6.5" customHeight="1">
      <c r="B25" s="4"/>
      <c r="C25" s="27"/>
      <c r="D25" s="27"/>
      <c r="E25" s="27"/>
      <c r="F25" s="27" t="s">
        <v>170</v>
      </c>
      <c r="G25" s="27" t="s">
        <v>51</v>
      </c>
      <c r="H25" s="27"/>
      <c r="I25" s="11" t="s">
        <v>38</v>
      </c>
      <c r="J25" s="27" t="s">
        <v>173</v>
      </c>
      <c r="K25" s="27"/>
      <c r="L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9" customFormat="1" ht="16.5" customHeight="1">
      <c r="B26" s="10"/>
      <c r="C26" s="11"/>
      <c r="D26" s="11" t="s">
        <v>167</v>
      </c>
      <c r="E26" s="11" t="s">
        <v>125</v>
      </c>
      <c r="F26" s="11" t="s">
        <v>171</v>
      </c>
      <c r="G26" s="27" t="s">
        <v>49</v>
      </c>
      <c r="H26" s="27" t="s">
        <v>193</v>
      </c>
      <c r="I26" s="11" t="s">
        <v>39</v>
      </c>
      <c r="J26" s="11" t="s">
        <v>174</v>
      </c>
      <c r="K26" s="11" t="s">
        <v>165</v>
      </c>
      <c r="L26" s="11"/>
      <c r="O26" s="10" t="s">
        <v>17</v>
      </c>
      <c r="P26" s="10" t="s">
        <v>17</v>
      </c>
      <c r="Q26" s="9" t="s">
        <v>17</v>
      </c>
      <c r="R26" s="9" t="s">
        <v>17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s="9" customFormat="1" ht="16.5" customHeight="1">
      <c r="B27" s="10"/>
      <c r="C27" s="12" t="s">
        <v>18</v>
      </c>
      <c r="D27" s="12" t="s">
        <v>168</v>
      </c>
      <c r="E27" s="12" t="s">
        <v>126</v>
      </c>
      <c r="F27" s="12" t="s">
        <v>169</v>
      </c>
      <c r="G27" s="12" t="s">
        <v>50</v>
      </c>
      <c r="H27" s="12" t="s">
        <v>194</v>
      </c>
      <c r="I27" s="12" t="s">
        <v>40</v>
      </c>
      <c r="J27" s="12" t="s">
        <v>175</v>
      </c>
      <c r="K27" s="12" t="s">
        <v>166</v>
      </c>
      <c r="L27" s="12" t="s">
        <v>19</v>
      </c>
      <c r="O27" s="10" t="s">
        <v>17</v>
      </c>
      <c r="P27" s="10" t="s">
        <v>17</v>
      </c>
      <c r="Q27" s="9" t="s">
        <v>17</v>
      </c>
      <c r="R27" s="9" t="s">
        <v>17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9" customFormat="1" ht="16.5">
      <c r="B28" s="10"/>
      <c r="L28" s="14"/>
      <c r="O28" s="10"/>
      <c r="P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s="9" customFormat="1" ht="16.5" hidden="1">
      <c r="B29" s="45" t="s">
        <v>53</v>
      </c>
      <c r="C29" s="45">
        <v>15050</v>
      </c>
      <c r="D29" s="45"/>
      <c r="E29" s="45"/>
      <c r="F29" s="45"/>
      <c r="G29" s="45">
        <v>0</v>
      </c>
      <c r="H29" s="45"/>
      <c r="I29" s="45">
        <v>248133</v>
      </c>
      <c r="J29" s="45"/>
      <c r="K29" s="45"/>
      <c r="L29" s="45">
        <f>SUM(C29:I29)</f>
        <v>263183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9" customFormat="1" ht="16.5" hidden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3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s="9" customFormat="1" ht="16.5" hidden="1">
      <c r="B31" s="10" t="s">
        <v>61</v>
      </c>
      <c r="C31" s="10">
        <v>0</v>
      </c>
      <c r="D31" s="10"/>
      <c r="E31" s="10"/>
      <c r="F31" s="10"/>
      <c r="G31" s="10">
        <v>0</v>
      </c>
      <c r="H31" s="10"/>
      <c r="I31" s="10">
        <v>-221252</v>
      </c>
      <c r="J31" s="10"/>
      <c r="K31" s="10"/>
      <c r="L31" s="13">
        <f>SUM(C31:I31)</f>
        <v>-221252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9" customFormat="1" ht="16.5" hidden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3">
        <f>SUM(C32:I32)</f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2:33" s="9" customFormat="1" ht="16.5" hidden="1">
      <c r="B33" s="45" t="s">
        <v>62</v>
      </c>
      <c r="C33" s="45">
        <f t="shared" ref="C33:L33" si="0">SUM(C29:C31)</f>
        <v>15050</v>
      </c>
      <c r="D33" s="45"/>
      <c r="E33" s="45"/>
      <c r="F33" s="45"/>
      <c r="G33" s="45">
        <f t="shared" si="0"/>
        <v>0</v>
      </c>
      <c r="H33" s="45"/>
      <c r="I33" s="45">
        <f t="shared" ref="I33" si="1">SUM(I29:I31)</f>
        <v>26881</v>
      </c>
      <c r="J33" s="45"/>
      <c r="K33" s="45"/>
      <c r="L33" s="45">
        <f t="shared" si="0"/>
        <v>41931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2:33" s="9" customFormat="1" ht="16.5" hidden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33" s="9" customFormat="1" ht="16.5" hidden="1">
      <c r="B35" s="10" t="s">
        <v>31</v>
      </c>
      <c r="C35" s="10">
        <v>0</v>
      </c>
      <c r="D35" s="10"/>
      <c r="E35" s="10"/>
      <c r="F35" s="10"/>
      <c r="G35" s="10">
        <v>0</v>
      </c>
      <c r="H35" s="10"/>
      <c r="I35" s="10">
        <v>-53697</v>
      </c>
      <c r="J35" s="10"/>
      <c r="K35" s="10"/>
      <c r="L35" s="13">
        <f>SUM(C35:I35)</f>
        <v>-53697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2:33" s="9" customFormat="1" ht="16.5" hidden="1">
      <c r="B36" s="10" t="s">
        <v>54</v>
      </c>
      <c r="C36" s="42">
        <v>0</v>
      </c>
      <c r="D36" s="42"/>
      <c r="E36" s="42"/>
      <c r="F36" s="42"/>
      <c r="G36" s="42">
        <v>2304</v>
      </c>
      <c r="H36" s="42"/>
      <c r="I36" s="42">
        <v>0</v>
      </c>
      <c r="J36" s="42"/>
      <c r="K36" s="42"/>
      <c r="L36" s="13">
        <f>SUM(C36:I36)</f>
        <v>2304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2:33" s="9" customFormat="1" ht="33" hidden="1">
      <c r="B37" s="44" t="s">
        <v>64</v>
      </c>
      <c r="C37" s="42">
        <v>0</v>
      </c>
      <c r="D37" s="42"/>
      <c r="E37" s="42"/>
      <c r="F37" s="42"/>
      <c r="G37" s="42">
        <v>-122243</v>
      </c>
      <c r="H37" s="42"/>
      <c r="I37" s="42">
        <v>0</v>
      </c>
      <c r="J37" s="42"/>
      <c r="K37" s="42"/>
      <c r="L37" s="13">
        <f>SUM(C37:I37)</f>
        <v>-122243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2:33" s="9" customFormat="1" ht="16.5" hidden="1">
      <c r="B38" s="10" t="s">
        <v>25</v>
      </c>
      <c r="C38" s="10"/>
      <c r="D38" s="10"/>
      <c r="E38" s="10"/>
      <c r="F38" s="10"/>
      <c r="G38" s="10"/>
      <c r="H38" s="10"/>
      <c r="I38" s="10"/>
      <c r="J38" s="10"/>
      <c r="K38" s="10"/>
      <c r="L38" s="13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3" s="9" customFormat="1" ht="16.5" hidden="1">
      <c r="B39" s="10" t="s">
        <v>60</v>
      </c>
      <c r="C39" s="10">
        <v>0</v>
      </c>
      <c r="D39" s="10"/>
      <c r="E39" s="10"/>
      <c r="F39" s="10"/>
      <c r="G39" s="10">
        <v>0</v>
      </c>
      <c r="H39" s="10"/>
      <c r="I39" s="10" t="e">
        <f>-#REF!</f>
        <v>#REF!</v>
      </c>
      <c r="J39" s="10"/>
      <c r="K39" s="10"/>
      <c r="L39" s="13" t="e">
        <f>SUM(C39:I39)</f>
        <v>#REF!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2:33" s="9" customFormat="1" ht="16.5" hidden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33" s="9" customFormat="1" ht="16.5">
      <c r="B41" s="45" t="s">
        <v>226</v>
      </c>
      <c r="C41" s="45">
        <v>403071</v>
      </c>
      <c r="D41" s="45">
        <v>1016925</v>
      </c>
      <c r="E41" s="45">
        <v>74000</v>
      </c>
      <c r="F41" s="154">
        <v>711439</v>
      </c>
      <c r="G41" s="45">
        <v>-331510</v>
      </c>
      <c r="H41" s="45">
        <v>0</v>
      </c>
      <c r="I41" s="45">
        <v>112025</v>
      </c>
      <c r="J41" s="45">
        <v>13784</v>
      </c>
      <c r="K41" s="45">
        <v>214644</v>
      </c>
      <c r="L41" s="45">
        <v>2214378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2:33" s="9" customFormat="1" ht="16.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2:33" s="9" customFormat="1" ht="16.5">
      <c r="B43" s="10" t="s">
        <v>31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114088</v>
      </c>
      <c r="J43" s="42">
        <v>0</v>
      </c>
      <c r="K43" s="10">
        <v>-4361</v>
      </c>
      <c r="L43" s="13">
        <v>109727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2:33" s="9" customFormat="1" ht="16.5">
      <c r="B44" s="10" t="s">
        <v>191</v>
      </c>
      <c r="C44" s="42">
        <v>0</v>
      </c>
      <c r="D44" s="42">
        <v>0</v>
      </c>
      <c r="E44" s="42">
        <v>0</v>
      </c>
      <c r="F44" s="42">
        <v>4937</v>
      </c>
      <c r="G44" s="42">
        <v>0</v>
      </c>
      <c r="H44" s="42">
        <v>-147204</v>
      </c>
      <c r="I44" s="42">
        <v>0</v>
      </c>
      <c r="J44" s="42">
        <v>0</v>
      </c>
      <c r="K44" s="10">
        <v>0</v>
      </c>
      <c r="L44" s="13">
        <v>-142267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2:33" s="9" customFormat="1" ht="16.5">
      <c r="B45" s="44" t="s">
        <v>54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13985</v>
      </c>
      <c r="K45" s="10">
        <v>505</v>
      </c>
      <c r="L45" s="13">
        <v>14490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2:33" s="9" customFormat="1" ht="33">
      <c r="B46" s="44" t="s">
        <v>64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10">
        <v>8381</v>
      </c>
      <c r="L46" s="13">
        <v>8381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2:33" s="9" customFormat="1" ht="16.5">
      <c r="B47" s="10" t="s">
        <v>25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3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2:33" s="9" customFormat="1" ht="16.5">
      <c r="B48" s="10" t="s">
        <v>192</v>
      </c>
      <c r="C48" s="42">
        <v>0</v>
      </c>
      <c r="D48" s="42">
        <v>0</v>
      </c>
      <c r="E48" s="42">
        <v>0</v>
      </c>
      <c r="F48" s="42">
        <v>0</v>
      </c>
      <c r="G48" s="42">
        <v>11617</v>
      </c>
      <c r="H48" s="42">
        <v>0</v>
      </c>
      <c r="I48" s="42">
        <v>0</v>
      </c>
      <c r="J48" s="42">
        <v>0</v>
      </c>
      <c r="K48" s="42">
        <v>4753</v>
      </c>
      <c r="L48" s="13">
        <v>16370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2:33" s="9" customFormat="1" ht="16.5">
      <c r="B49" s="53" t="s">
        <v>162</v>
      </c>
      <c r="C49" s="53">
        <v>0</v>
      </c>
      <c r="D49" s="53">
        <v>0</v>
      </c>
      <c r="E49" s="53">
        <v>6614</v>
      </c>
      <c r="F49" s="53">
        <v>628136</v>
      </c>
      <c r="G49" s="53">
        <v>-522725</v>
      </c>
      <c r="H49" s="53">
        <v>0</v>
      </c>
      <c r="I49" s="53">
        <v>-112025</v>
      </c>
      <c r="J49" s="53">
        <v>0</v>
      </c>
      <c r="K49" s="53">
        <v>0</v>
      </c>
      <c r="L49" s="154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2:33" s="9" customFormat="1" ht="16.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2:33" s="155" customFormat="1" ht="17.25" thickBot="1">
      <c r="B51" s="153" t="s">
        <v>161</v>
      </c>
      <c r="C51" s="153">
        <v>403071</v>
      </c>
      <c r="D51" s="153">
        <v>1016925</v>
      </c>
      <c r="E51" s="153">
        <v>80614</v>
      </c>
      <c r="F51" s="153">
        <v>1344512</v>
      </c>
      <c r="G51" s="153">
        <v>-842618</v>
      </c>
      <c r="H51" s="153">
        <v>-147204</v>
      </c>
      <c r="I51" s="153">
        <v>114088</v>
      </c>
      <c r="J51" s="153">
        <v>27769</v>
      </c>
      <c r="K51" s="153">
        <v>223922</v>
      </c>
      <c r="L51" s="153">
        <v>2221079</v>
      </c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2:33" s="155" customFormat="1" ht="17.25" thickTop="1">
      <c r="B52" s="163" t="s">
        <v>229</v>
      </c>
      <c r="C52" s="164">
        <v>0</v>
      </c>
      <c r="D52" s="164">
        <v>0</v>
      </c>
      <c r="E52" s="164">
        <v>0</v>
      </c>
      <c r="F52" s="164">
        <v>0</v>
      </c>
      <c r="G52" s="163">
        <v>-77087</v>
      </c>
      <c r="H52" s="164">
        <v>0</v>
      </c>
      <c r="I52" s="164">
        <v>0</v>
      </c>
      <c r="J52" s="164">
        <v>0</v>
      </c>
      <c r="K52" s="164">
        <v>0</v>
      </c>
      <c r="L52" s="164">
        <f>SUM(C52:K52)</f>
        <v>-77087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</row>
    <row r="53" spans="2:33" s="155" customFormat="1" ht="16.5">
      <c r="B53" s="165" t="s">
        <v>230</v>
      </c>
      <c r="C53" s="165">
        <f>C51+C52</f>
        <v>403071</v>
      </c>
      <c r="D53" s="165">
        <f t="shared" ref="D53:L53" si="2">D51+D52</f>
        <v>1016925</v>
      </c>
      <c r="E53" s="165">
        <f t="shared" si="2"/>
        <v>80614</v>
      </c>
      <c r="F53" s="165">
        <f t="shared" si="2"/>
        <v>1344512</v>
      </c>
      <c r="G53" s="165">
        <f t="shared" si="2"/>
        <v>-919705</v>
      </c>
      <c r="H53" s="165">
        <f t="shared" si="2"/>
        <v>-147204</v>
      </c>
      <c r="I53" s="165">
        <f t="shared" si="2"/>
        <v>114088</v>
      </c>
      <c r="J53" s="165">
        <f t="shared" si="2"/>
        <v>27769</v>
      </c>
      <c r="K53" s="165">
        <f t="shared" si="2"/>
        <v>223922</v>
      </c>
      <c r="L53" s="165">
        <f t="shared" si="2"/>
        <v>2143992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</row>
    <row r="54" spans="2:33" s="9" customFormat="1" ht="16.5">
      <c r="B54" s="10" t="s">
        <v>31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f>PYG!C62</f>
        <v>96242</v>
      </c>
      <c r="J54" s="42">
        <v>0</v>
      </c>
      <c r="K54" s="10">
        <v>-13801</v>
      </c>
      <c r="L54" s="13">
        <f>SUM(C54:K54)</f>
        <v>82441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2:33" s="9" customFormat="1" ht="16.5">
      <c r="B55" s="10" t="s">
        <v>191</v>
      </c>
      <c r="C55" s="10">
        <v>0</v>
      </c>
      <c r="D55" s="10">
        <v>0</v>
      </c>
      <c r="E55" s="10">
        <v>0</v>
      </c>
      <c r="F55" s="42">
        <v>-8670</v>
      </c>
      <c r="G55" s="10">
        <v>0</v>
      </c>
      <c r="H55" s="10">
        <v>-24670</v>
      </c>
      <c r="I55" s="10">
        <v>0</v>
      </c>
      <c r="J55" s="42">
        <v>0</v>
      </c>
      <c r="K55" s="10">
        <v>0</v>
      </c>
      <c r="L55" s="13">
        <f t="shared" ref="L55:L60" si="3">SUM(C55:K55)</f>
        <v>-33340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2:33" s="9" customFormat="1" ht="16.5">
      <c r="B56" s="10" t="s">
        <v>54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10">
        <v>0</v>
      </c>
      <c r="I56" s="42">
        <v>0</v>
      </c>
      <c r="J56" s="42">
        <v>-121829</v>
      </c>
      <c r="K56" s="42">
        <v>-10204</v>
      </c>
      <c r="L56" s="13">
        <f t="shared" si="3"/>
        <v>-132033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2:33" s="9" customFormat="1" ht="33">
      <c r="B57" s="44" t="s">
        <v>64</v>
      </c>
      <c r="C57" s="42">
        <v>0</v>
      </c>
      <c r="D57" s="42">
        <v>0</v>
      </c>
      <c r="E57" s="42">
        <v>0</v>
      </c>
      <c r="F57" s="42">
        <v>-66700</v>
      </c>
      <c r="G57" s="42">
        <v>0</v>
      </c>
      <c r="H57" s="10">
        <v>0</v>
      </c>
      <c r="I57" s="42">
        <v>0</v>
      </c>
      <c r="J57" s="42">
        <v>0</v>
      </c>
      <c r="K57" s="42">
        <v>-57225</v>
      </c>
      <c r="L57" s="13">
        <f t="shared" si="3"/>
        <v>-123925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2:33" s="9" customFormat="1" ht="16.5">
      <c r="B58" s="10" t="s">
        <v>25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10">
        <v>0</v>
      </c>
      <c r="I58" s="42">
        <v>0</v>
      </c>
      <c r="J58" s="42">
        <v>0</v>
      </c>
      <c r="K58" s="42">
        <v>0</v>
      </c>
      <c r="L58" s="13">
        <f t="shared" si="3"/>
        <v>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2:33" s="9" customFormat="1" ht="16.5">
      <c r="B59" s="10" t="s">
        <v>192</v>
      </c>
      <c r="C59" s="10">
        <v>0</v>
      </c>
      <c r="D59" s="10">
        <v>0</v>
      </c>
      <c r="E59" s="10">
        <v>0</v>
      </c>
      <c r="F59" s="10">
        <v>0</v>
      </c>
      <c r="G59" s="42">
        <v>6410</v>
      </c>
      <c r="H59" s="10">
        <v>0</v>
      </c>
      <c r="I59" s="10">
        <v>0</v>
      </c>
      <c r="J59" s="10">
        <v>0</v>
      </c>
      <c r="K59" s="10">
        <v>-797</v>
      </c>
      <c r="L59" s="13">
        <f t="shared" si="3"/>
        <v>5613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2:33" s="9" customFormat="1" ht="16.5">
      <c r="B60" s="53" t="s">
        <v>206</v>
      </c>
      <c r="C60" s="53">
        <v>0</v>
      </c>
      <c r="D60" s="53">
        <v>0</v>
      </c>
      <c r="E60" s="53">
        <v>0</v>
      </c>
      <c r="F60" s="53">
        <v>412012</v>
      </c>
      <c r="G60" s="53">
        <v>-297924</v>
      </c>
      <c r="H60" s="53">
        <v>0</v>
      </c>
      <c r="I60" s="53">
        <v>-114088</v>
      </c>
      <c r="J60" s="53">
        <v>0</v>
      </c>
      <c r="K60" s="53">
        <v>0</v>
      </c>
      <c r="L60" s="45">
        <f t="shared" si="3"/>
        <v>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2:33" s="9" customFormat="1" ht="16.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s="9" customFormat="1" ht="17.25" thickBot="1">
      <c r="B62" s="15" t="s">
        <v>207</v>
      </c>
      <c r="C62" s="15">
        <f>SUM(C53:C60)</f>
        <v>403071</v>
      </c>
      <c r="D62" s="15">
        <f t="shared" ref="D62:L62" si="4">SUM(D53:D60)</f>
        <v>1016925</v>
      </c>
      <c r="E62" s="15">
        <f t="shared" si="4"/>
        <v>80614</v>
      </c>
      <c r="F62" s="15">
        <f t="shared" si="4"/>
        <v>1681154</v>
      </c>
      <c r="G62" s="15">
        <f t="shared" si="4"/>
        <v>-1211219</v>
      </c>
      <c r="H62" s="15">
        <f t="shared" si="4"/>
        <v>-171874</v>
      </c>
      <c r="I62" s="15">
        <f t="shared" si="4"/>
        <v>96242</v>
      </c>
      <c r="J62" s="15">
        <f t="shared" si="4"/>
        <v>-94060</v>
      </c>
      <c r="K62" s="15">
        <f t="shared" si="4"/>
        <v>141895</v>
      </c>
      <c r="L62" s="15">
        <f t="shared" si="4"/>
        <v>1942748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2:33" s="9" customFormat="1" ht="17.25" thickTop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2:33" s="9" customFormat="1" ht="16.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s="9" customFormat="1" ht="16.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s="155" customFormat="1" ht="16.5">
      <c r="B66" s="156" t="s">
        <v>188</v>
      </c>
      <c r="C66" s="156"/>
      <c r="D66" s="156"/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</row>
    <row r="67" spans="1:33" s="155" customFormat="1" ht="16.5">
      <c r="B67" s="156" t="s">
        <v>208</v>
      </c>
      <c r="C67" s="156"/>
      <c r="D67" s="156"/>
      <c r="E67" s="157"/>
      <c r="F67" s="157"/>
      <c r="G67" s="157"/>
      <c r="H67" s="157"/>
      <c r="I67" s="157"/>
      <c r="J67" s="157"/>
      <c r="K67" s="157"/>
      <c r="L67" s="157"/>
      <c r="M67" s="157"/>
      <c r="N67" s="158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</row>
    <row r="68" spans="1:33" s="9" customFormat="1" ht="16.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 s="9" customFormat="1" ht="16.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60"/>
      <c r="N69" s="16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 s="9" customFormat="1" ht="16.5">
      <c r="B70" s="10"/>
      <c r="C70" s="10"/>
      <c r="D70" s="10"/>
      <c r="E70" s="10"/>
      <c r="F70" s="10"/>
      <c r="G70" s="10"/>
      <c r="H70" s="10"/>
      <c r="I70" s="10"/>
      <c r="J70" s="10"/>
      <c r="K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s="9" customFormat="1" ht="16.5">
      <c r="B71" s="10"/>
      <c r="C71" s="10"/>
      <c r="D71" s="10"/>
      <c r="E71" s="10"/>
      <c r="F71" s="10"/>
      <c r="G71" s="10"/>
      <c r="H71" s="10"/>
      <c r="I71" s="10"/>
      <c r="J71" s="10"/>
      <c r="K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 s="9" customFormat="1" ht="16.5">
      <c r="B72" s="10"/>
      <c r="C72" s="10"/>
      <c r="D72" s="10"/>
      <c r="E72" s="10"/>
      <c r="F72" s="10"/>
      <c r="G72" s="10"/>
      <c r="H72" s="10"/>
      <c r="I72" s="10"/>
      <c r="J72" s="10"/>
      <c r="K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s="9" customFormat="1" ht="16.5">
      <c r="B73" s="10"/>
      <c r="C73" s="10"/>
      <c r="D73" s="10"/>
      <c r="E73" s="10"/>
      <c r="F73" s="10"/>
      <c r="G73" s="10"/>
      <c r="H73" s="10"/>
      <c r="I73" s="10"/>
      <c r="J73" s="10"/>
      <c r="K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s="9" customFormat="1" ht="16.5">
      <c r="B74" s="10"/>
      <c r="C74" s="10"/>
      <c r="D74" s="10"/>
      <c r="E74" s="10"/>
      <c r="F74" s="10"/>
      <c r="G74" s="10"/>
      <c r="H74" s="10"/>
      <c r="I74" s="10"/>
      <c r="J74" s="10"/>
      <c r="K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 ht="16.5">
      <c r="B75" s="4"/>
      <c r="C75" s="4"/>
      <c r="D75" s="4"/>
      <c r="E75" s="4"/>
      <c r="F75" s="4"/>
      <c r="G75" s="4"/>
      <c r="H75" s="4"/>
      <c r="I75" s="4"/>
      <c r="J75" s="4"/>
      <c r="K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6.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ht="16.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6.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ht="16.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ht="16.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2:33" ht="16.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</sheetData>
  <mergeCells count="8">
    <mergeCell ref="B20:M20"/>
    <mergeCell ref="B21:M21"/>
    <mergeCell ref="A69:L69"/>
    <mergeCell ref="B2:L2"/>
    <mergeCell ref="B3:L3"/>
    <mergeCell ref="B4:L4"/>
    <mergeCell ref="B9:N9"/>
    <mergeCell ref="B10:N10"/>
  </mergeCells>
  <phoneticPr fontId="0" type="noConversion"/>
  <printOptions horizontalCentered="1"/>
  <pageMargins left="0.39370078740157483" right="0.39370078740157483" top="0.78740157480314965" bottom="0.59055118110236227" header="0" footer="0"/>
  <pageSetup paperSize="9" scale="53" orientation="landscape" r:id="rId1"/>
  <headerFooter alignWithMargins="0"/>
  <ignoredErrors>
    <ignoredError sqref="L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2"/>
  <sheetViews>
    <sheetView tabSelected="1" topLeftCell="A73" zoomScale="80" zoomScaleNormal="80" workbookViewId="0">
      <selection activeCell="C15" sqref="C15"/>
    </sheetView>
  </sheetViews>
  <sheetFormatPr baseColWidth="10" defaultColWidth="11.5703125" defaultRowHeight="16.5"/>
  <cols>
    <col min="1" max="1" width="4" style="103" customWidth="1"/>
    <col min="2" max="2" width="2.85546875" style="103" customWidth="1"/>
    <col min="3" max="3" width="2.7109375" style="103" customWidth="1"/>
    <col min="4" max="4" width="3.140625" style="103" customWidth="1"/>
    <col min="5" max="9" width="11.5703125" style="103" customWidth="1"/>
    <col min="10" max="10" width="20.28515625" style="103" customWidth="1"/>
    <col min="11" max="11" width="17.7109375" style="104" customWidth="1"/>
    <col min="12" max="12" width="2.42578125" style="104" customWidth="1"/>
    <col min="13" max="13" width="17.7109375" style="104" customWidth="1"/>
    <col min="14" max="14" width="2.42578125" style="103" customWidth="1"/>
    <col min="15" max="15" width="17.7109375" style="103" hidden="1" customWidth="1"/>
    <col min="16" max="16" width="2.5703125" style="103" customWidth="1"/>
    <col min="17" max="17" width="12.28515625" style="103" bestFit="1" customWidth="1"/>
    <col min="18" max="18" width="12.7109375" style="103" bestFit="1" customWidth="1"/>
    <col min="19" max="19" width="11.5703125" style="103" customWidth="1"/>
    <col min="20" max="20" width="14.140625" style="103" bestFit="1" customWidth="1"/>
    <col min="21" max="21" width="11.5703125" style="104" customWidth="1"/>
    <col min="22" max="22" width="15" style="104" bestFit="1" customWidth="1"/>
    <col min="23" max="23" width="11.5703125" style="104" customWidth="1"/>
    <col min="24" max="16384" width="11.5703125" style="103"/>
  </cols>
  <sheetData>
    <row r="1" spans="2:27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27" ht="19.5">
      <c r="B2" s="197" t="str">
        <f>+Balance!A1</f>
        <v>CLERHP ESTRUCTURAS, S.A. Y SOCIEDADES DEPENDIENTES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105"/>
    </row>
    <row r="3" spans="2:27" s="107" customFormat="1" ht="17.25">
      <c r="B3" s="189" t="s">
        <v>163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1"/>
      <c r="P3" s="106"/>
      <c r="U3" s="108"/>
      <c r="V3" s="108"/>
      <c r="W3" s="108"/>
    </row>
    <row r="4" spans="2:27" s="107" customFormat="1" ht="17.25">
      <c r="B4" s="192" t="s">
        <v>209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06"/>
      <c r="U4" s="108"/>
      <c r="V4" s="108"/>
      <c r="W4" s="108"/>
    </row>
    <row r="5" spans="2:27" s="107" customFormat="1">
      <c r="B5" s="109"/>
      <c r="C5" s="109"/>
      <c r="D5" s="109"/>
      <c r="E5" s="109"/>
      <c r="F5" s="109"/>
      <c r="G5" s="109"/>
      <c r="H5" s="109"/>
      <c r="I5" s="109"/>
      <c r="J5" s="109"/>
      <c r="K5" s="150"/>
      <c r="L5" s="109"/>
      <c r="M5" s="109"/>
      <c r="N5" s="109"/>
      <c r="O5" s="109"/>
      <c r="P5" s="110"/>
      <c r="U5" s="108"/>
      <c r="V5" s="108"/>
      <c r="W5" s="108"/>
    </row>
    <row r="6" spans="2:27">
      <c r="B6" s="200" t="s">
        <v>3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111"/>
    </row>
    <row r="8" spans="2:27">
      <c r="K8" s="113">
        <v>2017</v>
      </c>
      <c r="L8" s="112"/>
      <c r="M8" s="113">
        <v>2016</v>
      </c>
      <c r="N8" s="114"/>
      <c r="O8" s="113">
        <v>2013</v>
      </c>
      <c r="P8" s="114"/>
    </row>
    <row r="9" spans="2:27">
      <c r="K9" s="112"/>
      <c r="L9" s="112"/>
      <c r="M9" s="112"/>
      <c r="N9" s="114"/>
      <c r="O9" s="115"/>
      <c r="P9" s="116"/>
      <c r="Q9" s="112"/>
      <c r="R9" s="112"/>
      <c r="S9" s="112"/>
      <c r="T9" s="112"/>
    </row>
    <row r="10" spans="2:27">
      <c r="B10" s="117" t="s">
        <v>67</v>
      </c>
      <c r="K10" s="118"/>
      <c r="M10" s="118"/>
      <c r="N10" s="119"/>
      <c r="O10" s="120"/>
      <c r="P10" s="121"/>
    </row>
    <row r="11" spans="2:27">
      <c r="C11" s="103" t="s">
        <v>68</v>
      </c>
      <c r="K11" s="122">
        <f>PYG!C55</f>
        <v>249270</v>
      </c>
      <c r="M11" s="122">
        <v>236496</v>
      </c>
      <c r="N11" s="123"/>
      <c r="O11" s="122"/>
      <c r="P11" s="124"/>
      <c r="Q11" s="145"/>
    </row>
    <row r="12" spans="2:27">
      <c r="C12" s="103" t="s">
        <v>69</v>
      </c>
      <c r="K12" s="122"/>
      <c r="M12" s="122"/>
      <c r="N12" s="123"/>
      <c r="O12" s="122"/>
      <c r="P12" s="124"/>
      <c r="S12" s="125"/>
      <c r="T12" s="125"/>
      <c r="U12" s="112"/>
      <c r="V12" s="112"/>
    </row>
    <row r="13" spans="2:27">
      <c r="D13" s="103" t="s">
        <v>70</v>
      </c>
      <c r="K13" s="126">
        <v>409971</v>
      </c>
      <c r="M13" s="126">
        <v>421839</v>
      </c>
      <c r="N13" s="123"/>
      <c r="O13" s="127"/>
      <c r="P13" s="124"/>
      <c r="Q13" s="145"/>
      <c r="R13" s="128"/>
      <c r="S13" s="126"/>
      <c r="T13" s="126"/>
      <c r="U13" s="129"/>
      <c r="V13" s="129"/>
      <c r="W13" s="129"/>
      <c r="X13" s="126"/>
      <c r="Y13" s="126"/>
      <c r="AA13" s="126"/>
    </row>
    <row r="14" spans="2:27">
      <c r="D14" s="103" t="s">
        <v>71</v>
      </c>
      <c r="K14" s="127">
        <v>-4573</v>
      </c>
      <c r="M14" s="127">
        <v>0</v>
      </c>
      <c r="N14" s="123"/>
      <c r="O14" s="127"/>
      <c r="P14" s="124"/>
      <c r="R14" s="122"/>
      <c r="S14" s="126"/>
    </row>
    <row r="15" spans="2:27" hidden="1">
      <c r="D15" s="103" t="s">
        <v>72</v>
      </c>
      <c r="K15" s="127"/>
      <c r="M15" s="127"/>
      <c r="N15" s="123"/>
      <c r="O15" s="127"/>
      <c r="P15" s="124"/>
      <c r="T15" s="126"/>
      <c r="U15" s="130"/>
    </row>
    <row r="16" spans="2:27">
      <c r="D16" s="103" t="s">
        <v>73</v>
      </c>
      <c r="K16" s="127">
        <v>-49520</v>
      </c>
      <c r="M16" s="127">
        <v>-7688</v>
      </c>
      <c r="N16" s="123"/>
      <c r="O16" s="127"/>
      <c r="P16" s="124"/>
      <c r="R16" s="128"/>
      <c r="S16" s="126"/>
      <c r="U16" s="130"/>
    </row>
    <row r="17" spans="3:23" hidden="1">
      <c r="D17" s="103" t="s">
        <v>74</v>
      </c>
      <c r="K17" s="122"/>
      <c r="M17" s="122">
        <v>0</v>
      </c>
      <c r="N17" s="123"/>
      <c r="O17" s="122"/>
      <c r="P17" s="124"/>
      <c r="R17" s="131"/>
      <c r="S17" s="126"/>
      <c r="U17" s="103"/>
      <c r="W17" s="132"/>
    </row>
    <row r="18" spans="3:23">
      <c r="D18" s="103" t="s">
        <v>33</v>
      </c>
      <c r="K18" s="127">
        <v>-149</v>
      </c>
      <c r="M18" s="127">
        <v>-417</v>
      </c>
      <c r="N18" s="123"/>
      <c r="O18" s="127"/>
      <c r="P18" s="124"/>
      <c r="R18" s="131"/>
    </row>
    <row r="19" spans="3:23">
      <c r="D19" s="103" t="s">
        <v>11</v>
      </c>
      <c r="K19" s="127">
        <v>112671</v>
      </c>
      <c r="M19" s="127">
        <v>124936</v>
      </c>
      <c r="N19" s="123"/>
      <c r="O19" s="127"/>
      <c r="P19" s="124"/>
      <c r="R19" s="133"/>
      <c r="S19" s="126"/>
      <c r="T19" s="126"/>
      <c r="U19" s="129"/>
    </row>
    <row r="20" spans="3:23">
      <c r="D20" s="103" t="s">
        <v>75</v>
      </c>
      <c r="K20" s="127">
        <v>254205</v>
      </c>
      <c r="M20" s="127">
        <v>-145747</v>
      </c>
      <c r="N20" s="123"/>
      <c r="O20" s="127"/>
      <c r="P20" s="124"/>
      <c r="R20" s="131"/>
    </row>
    <row r="21" spans="3:23" hidden="1">
      <c r="D21" s="103" t="s">
        <v>52</v>
      </c>
      <c r="K21" s="122"/>
      <c r="M21" s="122">
        <v>0</v>
      </c>
      <c r="N21" s="123"/>
      <c r="O21" s="122"/>
      <c r="P21" s="124"/>
      <c r="Q21" s="145"/>
      <c r="R21" s="131"/>
      <c r="S21" s="126"/>
    </row>
    <row r="22" spans="3:23">
      <c r="D22" s="103" t="s">
        <v>76</v>
      </c>
      <c r="K22" s="122">
        <v>0</v>
      </c>
      <c r="M22" s="122">
        <v>-15502</v>
      </c>
      <c r="N22" s="123"/>
      <c r="O22" s="122"/>
      <c r="P22" s="124"/>
      <c r="R22" s="131"/>
      <c r="S22" s="126"/>
    </row>
    <row r="23" spans="3:23" hidden="1">
      <c r="D23" s="103" t="s">
        <v>77</v>
      </c>
      <c r="K23" s="122"/>
      <c r="M23" s="122"/>
      <c r="N23" s="123"/>
      <c r="O23" s="122"/>
      <c r="P23" s="124"/>
      <c r="R23" s="133"/>
      <c r="S23" s="126"/>
    </row>
    <row r="24" spans="3:23" hidden="1">
      <c r="D24" s="103" t="s">
        <v>78</v>
      </c>
      <c r="K24" s="134">
        <v>0</v>
      </c>
      <c r="M24" s="134">
        <v>0</v>
      </c>
      <c r="N24" s="123"/>
      <c r="O24" s="122"/>
      <c r="P24" s="124"/>
      <c r="R24" s="133"/>
      <c r="S24" s="126"/>
    </row>
    <row r="25" spans="3:23">
      <c r="K25" s="135">
        <f>SUM(K13:K24)</f>
        <v>722605</v>
      </c>
      <c r="M25" s="135">
        <v>377421</v>
      </c>
      <c r="N25" s="122"/>
      <c r="O25" s="135"/>
      <c r="P25" s="124"/>
      <c r="R25" s="133"/>
      <c r="S25" s="126"/>
    </row>
    <row r="26" spans="3:23">
      <c r="C26" s="103" t="s">
        <v>79</v>
      </c>
      <c r="K26" s="122"/>
      <c r="M26" s="122"/>
      <c r="N26" s="123"/>
      <c r="O26" s="122"/>
      <c r="P26" s="124"/>
      <c r="Q26" s="145"/>
      <c r="R26" s="133"/>
      <c r="S26" s="126"/>
      <c r="U26" s="129"/>
      <c r="V26" s="129"/>
    </row>
    <row r="27" spans="3:23">
      <c r="D27" s="103" t="s">
        <v>32</v>
      </c>
      <c r="K27" s="127">
        <v>-121975</v>
      </c>
      <c r="M27" s="127">
        <v>-78186</v>
      </c>
      <c r="N27" s="123"/>
      <c r="O27" s="127"/>
      <c r="P27" s="124"/>
      <c r="Q27" s="145"/>
      <c r="R27" s="133"/>
      <c r="S27" s="126"/>
      <c r="T27" s="145"/>
    </row>
    <row r="28" spans="3:23">
      <c r="D28" s="103" t="s">
        <v>80</v>
      </c>
      <c r="K28" s="126">
        <v>-119823</v>
      </c>
      <c r="M28" s="126">
        <v>-1252633</v>
      </c>
      <c r="N28" s="123"/>
      <c r="O28" s="127"/>
      <c r="P28" s="124"/>
      <c r="Q28" s="145"/>
      <c r="R28" s="133"/>
      <c r="S28" s="126"/>
      <c r="T28" s="145"/>
    </row>
    <row r="29" spans="3:23">
      <c r="D29" s="103" t="s">
        <v>81</v>
      </c>
      <c r="K29" s="127">
        <v>60140</v>
      </c>
      <c r="M29" s="127">
        <v>-147201</v>
      </c>
      <c r="N29" s="123"/>
      <c r="O29" s="127"/>
      <c r="P29" s="124"/>
      <c r="Q29" s="145"/>
      <c r="R29" s="133"/>
      <c r="S29" s="126"/>
      <c r="T29" s="145"/>
      <c r="U29" s="130"/>
    </row>
    <row r="30" spans="3:23">
      <c r="D30" s="103" t="s">
        <v>82</v>
      </c>
      <c r="K30" s="127">
        <v>194233</v>
      </c>
      <c r="M30" s="127">
        <v>-356214</v>
      </c>
      <c r="N30" s="123"/>
      <c r="O30" s="127"/>
      <c r="P30" s="124"/>
      <c r="Q30" s="145"/>
      <c r="R30" s="133"/>
      <c r="S30" s="126"/>
      <c r="T30" s="145"/>
      <c r="U30" s="130"/>
    </row>
    <row r="31" spans="3:23">
      <c r="D31" s="103" t="s">
        <v>83</v>
      </c>
      <c r="K31" s="127">
        <v>-8223</v>
      </c>
      <c r="M31" s="127">
        <v>59441</v>
      </c>
      <c r="N31" s="123"/>
      <c r="O31" s="127"/>
      <c r="P31" s="124"/>
      <c r="Q31" s="145"/>
      <c r="R31" s="133"/>
      <c r="S31" s="126"/>
      <c r="T31" s="145"/>
      <c r="U31" s="130"/>
    </row>
    <row r="32" spans="3:23">
      <c r="D32" s="103" t="s">
        <v>84</v>
      </c>
      <c r="K32" s="136">
        <v>-88105</v>
      </c>
      <c r="M32" s="136">
        <v>16554</v>
      </c>
      <c r="N32" s="123"/>
      <c r="O32" s="127"/>
      <c r="P32" s="124"/>
      <c r="R32" s="133"/>
      <c r="S32" s="126"/>
      <c r="U32" s="130"/>
    </row>
    <row r="33" spans="2:20">
      <c r="K33" s="135">
        <f>SUM(K27:K32)</f>
        <v>-83753</v>
      </c>
      <c r="M33" s="135">
        <v>-1758239</v>
      </c>
      <c r="N33" s="123"/>
      <c r="O33" s="135"/>
      <c r="P33" s="124"/>
      <c r="R33" s="133"/>
      <c r="S33" s="126"/>
    </row>
    <row r="34" spans="2:20">
      <c r="C34" s="103" t="s">
        <v>85</v>
      </c>
      <c r="K34" s="122"/>
      <c r="M34" s="122"/>
      <c r="N34" s="123"/>
      <c r="O34" s="122"/>
      <c r="P34" s="124"/>
      <c r="Q34" s="104"/>
      <c r="R34" s="146"/>
      <c r="S34" s="129"/>
      <c r="T34" s="104"/>
    </row>
    <row r="35" spans="2:20">
      <c r="D35" s="103" t="s">
        <v>86</v>
      </c>
      <c r="K35" s="127">
        <f>-K19</f>
        <v>-112671</v>
      </c>
      <c r="M35" s="127">
        <v>-124936</v>
      </c>
      <c r="N35" s="123"/>
      <c r="O35" s="127"/>
      <c r="P35" s="124"/>
      <c r="Q35" s="104"/>
      <c r="R35" s="146"/>
      <c r="S35" s="129"/>
      <c r="T35" s="104"/>
    </row>
    <row r="36" spans="2:20" hidden="1">
      <c r="D36" s="103" t="s">
        <v>87</v>
      </c>
      <c r="K36" s="127">
        <v>0</v>
      </c>
      <c r="M36" s="127">
        <v>0</v>
      </c>
      <c r="N36" s="123"/>
      <c r="O36" s="127"/>
      <c r="P36" s="124"/>
      <c r="Q36" s="104"/>
      <c r="R36" s="146"/>
      <c r="S36" s="129"/>
      <c r="T36" s="104"/>
    </row>
    <row r="37" spans="2:20">
      <c r="D37" s="103" t="s">
        <v>88</v>
      </c>
      <c r="K37" s="127">
        <f>-K18</f>
        <v>149</v>
      </c>
      <c r="M37" s="127">
        <v>417</v>
      </c>
      <c r="N37" s="123"/>
      <c r="O37" s="127"/>
      <c r="P37" s="124"/>
      <c r="Q37" s="147"/>
      <c r="R37" s="146"/>
      <c r="S37" s="129"/>
      <c r="T37" s="104"/>
    </row>
    <row r="38" spans="2:20">
      <c r="D38" s="103" t="s">
        <v>89</v>
      </c>
      <c r="K38" s="127">
        <v>-200217</v>
      </c>
      <c r="M38" s="127">
        <v>-172307</v>
      </c>
      <c r="N38" s="122"/>
      <c r="O38" s="127"/>
      <c r="P38" s="124"/>
      <c r="Q38" s="104"/>
      <c r="R38" s="146"/>
      <c r="S38" s="129"/>
      <c r="T38" s="104"/>
    </row>
    <row r="39" spans="2:20" hidden="1">
      <c r="D39" s="103" t="s">
        <v>90</v>
      </c>
      <c r="K39" s="137">
        <v>0</v>
      </c>
      <c r="M39" s="137">
        <v>0</v>
      </c>
      <c r="N39" s="123"/>
      <c r="O39" s="137"/>
      <c r="P39" s="124"/>
      <c r="Q39" s="104"/>
      <c r="R39" s="146"/>
      <c r="S39" s="129"/>
      <c r="T39" s="104"/>
    </row>
    <row r="40" spans="2:20">
      <c r="K40" s="138">
        <f>SUM(K35:K39)</f>
        <v>-312739</v>
      </c>
      <c r="M40" s="138">
        <v>-296826</v>
      </c>
      <c r="N40" s="123"/>
      <c r="O40" s="138"/>
      <c r="P40" s="124"/>
      <c r="Q40" s="104"/>
      <c r="R40" s="146"/>
      <c r="S40" s="129"/>
      <c r="T40" s="104"/>
    </row>
    <row r="41" spans="2:20">
      <c r="K41" s="139">
        <f>+K40+K33+K25+K11</f>
        <v>575383</v>
      </c>
      <c r="M41" s="139">
        <v>-1441148</v>
      </c>
      <c r="N41" s="123"/>
      <c r="O41" s="139"/>
      <c r="P41" s="124"/>
      <c r="Q41" s="104"/>
      <c r="R41" s="146"/>
      <c r="S41" s="129"/>
      <c r="T41" s="104"/>
    </row>
    <row r="42" spans="2:20">
      <c r="B42" s="117" t="s">
        <v>91</v>
      </c>
      <c r="K42" s="122"/>
      <c r="M42" s="122"/>
      <c r="N42" s="123"/>
      <c r="O42" s="122"/>
      <c r="P42" s="124"/>
      <c r="Q42" s="104"/>
      <c r="R42" s="146"/>
      <c r="S42" s="129"/>
      <c r="T42" s="104"/>
    </row>
    <row r="43" spans="2:20">
      <c r="C43" s="103" t="s">
        <v>92</v>
      </c>
      <c r="K43" s="122"/>
      <c r="M43" s="122"/>
      <c r="N43" s="123"/>
      <c r="O43" s="122"/>
      <c r="P43" s="124"/>
      <c r="Q43" s="104"/>
      <c r="R43" s="146"/>
      <c r="S43" s="129"/>
      <c r="T43" s="104"/>
    </row>
    <row r="44" spans="2:20">
      <c r="D44" s="103" t="s">
        <v>93</v>
      </c>
      <c r="K44" s="127">
        <v>0</v>
      </c>
      <c r="M44" s="127">
        <v>-145709</v>
      </c>
      <c r="N44" s="123"/>
      <c r="O44" s="127"/>
      <c r="P44" s="124"/>
      <c r="Q44" s="104"/>
      <c r="R44" s="146"/>
      <c r="S44" s="129"/>
      <c r="T44" s="104"/>
    </row>
    <row r="45" spans="2:20">
      <c r="D45" s="103" t="s">
        <v>96</v>
      </c>
      <c r="K45" s="127">
        <v>-3741</v>
      </c>
      <c r="M45" s="127">
        <v>-9502</v>
      </c>
      <c r="N45" s="123"/>
      <c r="O45" s="127"/>
      <c r="P45" s="124"/>
      <c r="Q45" s="104"/>
      <c r="R45" s="146"/>
      <c r="S45" s="129"/>
      <c r="T45" s="104"/>
    </row>
    <row r="46" spans="2:20">
      <c r="D46" s="103" t="s">
        <v>97</v>
      </c>
      <c r="K46" s="126">
        <v>-566490</v>
      </c>
      <c r="M46" s="126">
        <v>-608786</v>
      </c>
      <c r="N46" s="123"/>
      <c r="O46" s="127"/>
      <c r="P46" s="124"/>
      <c r="Q46" s="148"/>
      <c r="R46" s="146"/>
      <c r="S46" s="129"/>
      <c r="T46" s="104"/>
    </row>
    <row r="47" spans="2:20" hidden="1">
      <c r="D47" s="103" t="s">
        <v>98</v>
      </c>
      <c r="K47" s="127"/>
      <c r="M47" s="127"/>
      <c r="N47" s="123"/>
      <c r="O47" s="127"/>
      <c r="P47" s="124"/>
      <c r="Q47" s="104"/>
      <c r="R47" s="146"/>
      <c r="S47" s="129"/>
      <c r="T47" s="104"/>
    </row>
    <row r="48" spans="2:20">
      <c r="D48" s="103" t="s">
        <v>99</v>
      </c>
      <c r="K48" s="127">
        <v>-5000</v>
      </c>
      <c r="M48" s="127">
        <v>-1653</v>
      </c>
      <c r="N48" s="123"/>
      <c r="O48" s="127"/>
      <c r="P48" s="124"/>
      <c r="Q48" s="104"/>
      <c r="R48" s="146"/>
      <c r="S48" s="129"/>
      <c r="T48" s="104"/>
    </row>
    <row r="49" spans="2:20" hidden="1">
      <c r="D49" s="103" t="s">
        <v>100</v>
      </c>
      <c r="K49" s="127">
        <v>0</v>
      </c>
      <c r="M49" s="127">
        <v>0</v>
      </c>
      <c r="N49" s="123"/>
      <c r="O49" s="127"/>
      <c r="P49" s="124"/>
      <c r="Q49" s="104"/>
      <c r="R49" s="146"/>
      <c r="S49" s="129"/>
      <c r="T49" s="104"/>
    </row>
    <row r="50" spans="2:20" hidden="1">
      <c r="D50" s="103" t="s">
        <v>101</v>
      </c>
      <c r="K50" s="127">
        <v>0</v>
      </c>
      <c r="M50" s="127">
        <v>0</v>
      </c>
      <c r="N50" s="123"/>
      <c r="O50" s="127"/>
      <c r="P50" s="124"/>
      <c r="Q50" s="104"/>
      <c r="R50" s="146"/>
      <c r="S50" s="129"/>
      <c r="T50" s="104"/>
    </row>
    <row r="51" spans="2:20">
      <c r="K51" s="135">
        <f>SUM(K44:K50)</f>
        <v>-575231</v>
      </c>
      <c r="M51" s="135">
        <v>-765650</v>
      </c>
      <c r="N51" s="123"/>
      <c r="O51" s="135"/>
      <c r="P51" s="124"/>
      <c r="Q51" s="104"/>
      <c r="R51" s="146"/>
      <c r="S51" s="129"/>
      <c r="T51" s="104"/>
    </row>
    <row r="52" spans="2:20">
      <c r="C52" s="103" t="s">
        <v>102</v>
      </c>
      <c r="K52" s="122"/>
      <c r="M52" s="122"/>
      <c r="N52" s="123"/>
      <c r="O52" s="122"/>
      <c r="P52" s="124"/>
      <c r="Q52" s="104"/>
      <c r="R52" s="146"/>
      <c r="S52" s="129"/>
      <c r="T52" s="104"/>
    </row>
    <row r="53" spans="2:20">
      <c r="D53" s="103" t="s">
        <v>93</v>
      </c>
      <c r="K53" s="122">
        <v>0</v>
      </c>
      <c r="M53" s="122">
        <v>27000</v>
      </c>
      <c r="N53" s="123"/>
      <c r="O53" s="122"/>
      <c r="P53" s="124"/>
      <c r="Q53" s="104"/>
      <c r="R53" s="146"/>
      <c r="S53" s="129"/>
      <c r="T53" s="104"/>
    </row>
    <row r="54" spans="2:20" hidden="1">
      <c r="D54" s="103" t="s">
        <v>94</v>
      </c>
      <c r="K54" s="122"/>
      <c r="M54" s="122"/>
      <c r="N54" s="123"/>
      <c r="O54" s="122"/>
      <c r="P54" s="124"/>
      <c r="Q54" s="104"/>
      <c r="R54" s="146"/>
      <c r="S54" s="129"/>
      <c r="T54" s="104"/>
    </row>
    <row r="55" spans="2:20" hidden="1">
      <c r="D55" s="103" t="s">
        <v>95</v>
      </c>
      <c r="K55" s="122"/>
      <c r="M55" s="122"/>
      <c r="N55" s="123"/>
      <c r="O55" s="122"/>
      <c r="P55" s="124"/>
      <c r="Q55" s="104"/>
      <c r="R55" s="146"/>
      <c r="S55" s="129"/>
      <c r="T55" s="104"/>
    </row>
    <row r="56" spans="2:20">
      <c r="D56" s="103" t="s">
        <v>96</v>
      </c>
      <c r="K56" s="122">
        <v>568</v>
      </c>
      <c r="M56" s="122">
        <v>0</v>
      </c>
      <c r="N56" s="123"/>
      <c r="O56" s="122"/>
      <c r="P56" s="124"/>
      <c r="Q56" s="104"/>
      <c r="R56" s="146"/>
      <c r="S56" s="129"/>
      <c r="T56" s="104"/>
    </row>
    <row r="57" spans="2:20">
      <c r="D57" s="103" t="s">
        <v>97</v>
      </c>
      <c r="K57" s="122">
        <v>163879</v>
      </c>
      <c r="M57" s="122">
        <v>400900</v>
      </c>
      <c r="N57" s="123"/>
      <c r="O57" s="122"/>
      <c r="P57" s="124"/>
      <c r="Q57" s="104"/>
      <c r="R57" s="146"/>
      <c r="S57" s="129"/>
      <c r="T57" s="104"/>
    </row>
    <row r="58" spans="2:20" hidden="1">
      <c r="D58" s="103" t="s">
        <v>98</v>
      </c>
      <c r="K58" s="122"/>
      <c r="M58" s="122"/>
      <c r="N58" s="123"/>
      <c r="O58" s="122"/>
      <c r="P58" s="124"/>
      <c r="Q58" s="104"/>
      <c r="R58" s="146"/>
      <c r="S58" s="129"/>
      <c r="T58" s="104"/>
    </row>
    <row r="59" spans="2:20">
      <c r="D59" s="103" t="s">
        <v>99</v>
      </c>
      <c r="K59" s="122">
        <v>3024</v>
      </c>
      <c r="M59" s="122">
        <v>23758</v>
      </c>
      <c r="N59" s="123"/>
      <c r="O59" s="122"/>
      <c r="P59" s="124"/>
      <c r="Q59" s="104"/>
      <c r="R59" s="146"/>
      <c r="S59" s="129"/>
      <c r="T59" s="104"/>
    </row>
    <row r="60" spans="2:20" hidden="1">
      <c r="D60" s="103" t="s">
        <v>100</v>
      </c>
      <c r="K60" s="122"/>
      <c r="M60" s="122"/>
      <c r="N60" s="123"/>
      <c r="O60" s="122"/>
      <c r="P60" s="124"/>
      <c r="Q60" s="104"/>
      <c r="R60" s="146"/>
      <c r="S60" s="129"/>
      <c r="T60" s="104"/>
    </row>
    <row r="61" spans="2:20" hidden="1">
      <c r="D61" s="103" t="s">
        <v>101</v>
      </c>
      <c r="K61" s="122">
        <v>0</v>
      </c>
      <c r="M61" s="122">
        <v>0</v>
      </c>
      <c r="N61" s="123"/>
      <c r="O61" s="127"/>
      <c r="P61" s="124"/>
      <c r="Q61" s="104"/>
      <c r="R61" s="146"/>
      <c r="S61" s="129"/>
      <c r="T61" s="104"/>
    </row>
    <row r="62" spans="2:20">
      <c r="K62" s="135">
        <f>SUM(K53:K61)</f>
        <v>167471</v>
      </c>
      <c r="M62" s="135">
        <v>451658</v>
      </c>
      <c r="N62" s="123"/>
      <c r="O62" s="135"/>
      <c r="P62" s="124"/>
      <c r="Q62" s="104"/>
      <c r="R62" s="146"/>
      <c r="S62" s="129"/>
      <c r="T62" s="104"/>
    </row>
    <row r="63" spans="2:20">
      <c r="C63" s="117"/>
      <c r="K63" s="139">
        <f>+K62+K51</f>
        <v>-407760</v>
      </c>
      <c r="M63" s="139">
        <v>-313992</v>
      </c>
      <c r="N63" s="123"/>
      <c r="O63" s="139"/>
      <c r="P63" s="124"/>
      <c r="Q63" s="104"/>
      <c r="R63" s="146"/>
      <c r="S63" s="129"/>
      <c r="T63" s="104"/>
    </row>
    <row r="64" spans="2:20">
      <c r="B64" s="117" t="s">
        <v>103</v>
      </c>
      <c r="K64" s="122"/>
      <c r="M64" s="122"/>
      <c r="N64" s="123"/>
      <c r="O64" s="122"/>
      <c r="P64" s="140"/>
      <c r="Q64" s="104"/>
      <c r="R64" s="146"/>
      <c r="S64" s="129"/>
      <c r="T64" s="104"/>
    </row>
    <row r="65" spans="3:20">
      <c r="C65" s="103" t="s">
        <v>104</v>
      </c>
      <c r="K65" s="122"/>
      <c r="M65" s="122"/>
      <c r="N65" s="123"/>
      <c r="O65" s="122"/>
      <c r="P65" s="124"/>
      <c r="Q65" s="104"/>
      <c r="R65" s="146"/>
      <c r="S65" s="129"/>
      <c r="T65" s="104"/>
    </row>
    <row r="66" spans="3:20">
      <c r="D66" s="103" t="s">
        <v>105</v>
      </c>
      <c r="K66" s="122">
        <v>0</v>
      </c>
      <c r="M66" s="122">
        <v>704996</v>
      </c>
      <c r="N66" s="123"/>
      <c r="O66" s="122"/>
      <c r="P66" s="124"/>
      <c r="Q66" s="104"/>
      <c r="R66" s="146"/>
      <c r="S66" s="129"/>
      <c r="T66" s="104"/>
    </row>
    <row r="67" spans="3:20" hidden="1">
      <c r="D67" s="103" t="s">
        <v>106</v>
      </c>
      <c r="K67" s="122"/>
      <c r="M67" s="122">
        <v>0</v>
      </c>
      <c r="N67" s="123"/>
      <c r="O67" s="122"/>
      <c r="P67" s="124"/>
      <c r="Q67" s="104"/>
      <c r="R67" s="146"/>
      <c r="S67" s="129"/>
      <c r="T67" s="104"/>
    </row>
    <row r="68" spans="3:20">
      <c r="D68" s="103" t="s">
        <v>107</v>
      </c>
      <c r="K68" s="127">
        <v>-82392</v>
      </c>
      <c r="M68" s="127">
        <v>-192673</v>
      </c>
      <c r="N68" s="123"/>
      <c r="O68" s="127"/>
      <c r="P68" s="124"/>
      <c r="Q68" s="104"/>
      <c r="R68" s="104"/>
      <c r="S68" s="129"/>
      <c r="T68" s="104"/>
    </row>
    <row r="69" spans="3:20">
      <c r="D69" s="103" t="s">
        <v>108</v>
      </c>
      <c r="K69" s="127">
        <v>57722</v>
      </c>
      <c r="M69" s="127">
        <v>45469</v>
      </c>
      <c r="N69" s="123"/>
      <c r="O69" s="127"/>
      <c r="P69" s="124"/>
      <c r="Q69" s="104"/>
      <c r="R69" s="104"/>
      <c r="S69" s="129"/>
      <c r="T69" s="104"/>
    </row>
    <row r="70" spans="3:20" hidden="1">
      <c r="D70" s="103" t="s">
        <v>109</v>
      </c>
      <c r="K70" s="127">
        <v>0</v>
      </c>
      <c r="M70" s="127">
        <v>0</v>
      </c>
      <c r="N70" s="123"/>
      <c r="O70" s="127"/>
      <c r="P70" s="124"/>
      <c r="Q70" s="104"/>
      <c r="R70" s="104"/>
      <c r="S70" s="129"/>
      <c r="T70" s="104"/>
    </row>
    <row r="71" spans="3:20" hidden="1">
      <c r="D71" s="103" t="s">
        <v>110</v>
      </c>
      <c r="K71" s="127">
        <v>0</v>
      </c>
      <c r="M71" s="127">
        <v>0</v>
      </c>
      <c r="N71" s="123"/>
      <c r="O71" s="127"/>
      <c r="P71" s="124"/>
      <c r="Q71" s="104"/>
      <c r="R71" s="104"/>
      <c r="S71" s="129"/>
      <c r="T71" s="104"/>
    </row>
    <row r="72" spans="3:20" hidden="1">
      <c r="D72" s="103" t="s">
        <v>111</v>
      </c>
      <c r="K72" s="127">
        <v>0</v>
      </c>
      <c r="M72" s="127">
        <v>0</v>
      </c>
      <c r="N72" s="123"/>
      <c r="O72" s="127"/>
      <c r="P72" s="124"/>
      <c r="Q72" s="104"/>
      <c r="R72" s="104"/>
      <c r="S72" s="129"/>
      <c r="T72" s="104"/>
    </row>
    <row r="73" spans="3:20">
      <c r="K73" s="141">
        <f>SUM(K66:K72)</f>
        <v>-24670</v>
      </c>
      <c r="M73" s="141">
        <v>557792</v>
      </c>
      <c r="N73" s="123"/>
      <c r="O73" s="141"/>
      <c r="P73" s="124"/>
      <c r="Q73" s="104"/>
      <c r="R73" s="104"/>
      <c r="S73" s="129"/>
      <c r="T73" s="104"/>
    </row>
    <row r="74" spans="3:20">
      <c r="C74" s="103" t="s">
        <v>112</v>
      </c>
      <c r="K74" s="127"/>
      <c r="M74" s="127"/>
      <c r="N74" s="123"/>
      <c r="O74" s="127"/>
      <c r="P74" s="124"/>
      <c r="Q74" s="104"/>
      <c r="R74" s="104"/>
      <c r="S74" s="104"/>
      <c r="T74" s="104"/>
    </row>
    <row r="75" spans="3:20">
      <c r="D75" s="103" t="s">
        <v>113</v>
      </c>
      <c r="K75" s="127"/>
      <c r="M75" s="127"/>
      <c r="N75" s="123"/>
      <c r="O75" s="127"/>
      <c r="P75" s="124"/>
      <c r="Q75" s="104"/>
      <c r="R75" s="104"/>
      <c r="S75" s="104"/>
      <c r="T75" s="104"/>
    </row>
    <row r="76" spans="3:20" hidden="1">
      <c r="E76" s="103" t="s">
        <v>114</v>
      </c>
      <c r="K76" s="127">
        <v>0</v>
      </c>
      <c r="M76" s="127">
        <v>0</v>
      </c>
      <c r="N76" s="123"/>
      <c r="O76" s="127"/>
      <c r="P76" s="124"/>
      <c r="Q76" s="104"/>
      <c r="R76" s="104"/>
      <c r="S76" s="104"/>
      <c r="T76" s="104"/>
    </row>
    <row r="77" spans="3:20">
      <c r="E77" s="103" t="s">
        <v>115</v>
      </c>
      <c r="K77" s="127">
        <v>478800</v>
      </c>
      <c r="M77" s="127">
        <v>773000</v>
      </c>
      <c r="N77" s="123"/>
      <c r="O77" s="127"/>
      <c r="P77" s="124"/>
      <c r="Q77" s="104"/>
      <c r="R77" s="104"/>
      <c r="S77" s="104"/>
      <c r="T77" s="104"/>
    </row>
    <row r="78" spans="3:20">
      <c r="E78" s="103" t="s">
        <v>116</v>
      </c>
      <c r="K78" s="137">
        <v>327330</v>
      </c>
      <c r="M78" s="137">
        <v>600000</v>
      </c>
      <c r="N78" s="123"/>
      <c r="O78" s="137"/>
      <c r="P78" s="124"/>
      <c r="Q78" s="148"/>
      <c r="R78" s="104"/>
      <c r="S78" s="104"/>
      <c r="T78" s="104"/>
    </row>
    <row r="79" spans="3:20">
      <c r="K79" s="135">
        <f>SUM(K76:K78)</f>
        <v>806130</v>
      </c>
      <c r="M79" s="135">
        <v>1373000</v>
      </c>
      <c r="N79" s="123"/>
      <c r="O79" s="135"/>
      <c r="P79" s="124"/>
      <c r="Q79" s="104"/>
      <c r="R79" s="104"/>
      <c r="S79" s="104"/>
      <c r="T79" s="104"/>
    </row>
    <row r="80" spans="3:20">
      <c r="D80" s="103" t="s">
        <v>117</v>
      </c>
      <c r="K80" s="127"/>
      <c r="M80" s="127"/>
      <c r="N80" s="123"/>
      <c r="O80" s="127"/>
      <c r="P80" s="124"/>
      <c r="Q80" s="104"/>
      <c r="R80" s="104"/>
      <c r="S80" s="104"/>
      <c r="T80" s="104"/>
    </row>
    <row r="81" spans="2:20" hidden="1">
      <c r="E81" s="103" t="s">
        <v>114</v>
      </c>
      <c r="K81" s="127">
        <v>0</v>
      </c>
      <c r="M81" s="127">
        <v>0</v>
      </c>
      <c r="N81" s="123"/>
      <c r="O81" s="127"/>
      <c r="P81" s="124"/>
      <c r="Q81" s="104"/>
      <c r="R81" s="104"/>
      <c r="S81" s="104"/>
      <c r="T81" s="104"/>
    </row>
    <row r="82" spans="2:20">
      <c r="E82" s="103" t="s">
        <v>115</v>
      </c>
      <c r="K82" s="127">
        <v>-403348</v>
      </c>
      <c r="M82" s="127">
        <v>-347239</v>
      </c>
      <c r="N82" s="123"/>
      <c r="O82" s="127"/>
      <c r="P82" s="124"/>
      <c r="Q82" s="104"/>
      <c r="R82" s="104"/>
      <c r="S82" s="104"/>
      <c r="T82" s="104"/>
    </row>
    <row r="83" spans="2:20">
      <c r="E83" s="103" t="s">
        <v>116</v>
      </c>
      <c r="K83" s="137">
        <v>-224250</v>
      </c>
      <c r="M83" s="137">
        <v>-130473</v>
      </c>
      <c r="N83" s="123"/>
      <c r="O83" s="137"/>
      <c r="P83" s="124"/>
      <c r="Q83" s="104"/>
      <c r="R83" s="104"/>
      <c r="S83" s="104"/>
      <c r="T83" s="104"/>
    </row>
    <row r="84" spans="2:20">
      <c r="K84" s="135">
        <f>SUM(K81:K83)</f>
        <v>-627598</v>
      </c>
      <c r="M84" s="135">
        <v>-477712</v>
      </c>
      <c r="N84" s="123"/>
      <c r="O84" s="135"/>
      <c r="P84" s="124"/>
      <c r="Q84" s="104"/>
      <c r="R84" s="104"/>
      <c r="S84" s="104"/>
      <c r="T84" s="104"/>
    </row>
    <row r="85" spans="2:20" hidden="1">
      <c r="C85" s="103" t="s">
        <v>118</v>
      </c>
      <c r="K85" s="122"/>
      <c r="M85" s="122"/>
      <c r="N85" s="123"/>
      <c r="O85" s="122"/>
      <c r="P85" s="124"/>
      <c r="Q85" s="104"/>
      <c r="R85" s="104"/>
      <c r="S85" s="104"/>
      <c r="T85" s="104"/>
    </row>
    <row r="86" spans="2:20" hidden="1">
      <c r="D86" s="103" t="s">
        <v>119</v>
      </c>
      <c r="K86" s="127">
        <v>0</v>
      </c>
      <c r="M86" s="127">
        <v>0</v>
      </c>
      <c r="N86" s="123"/>
      <c r="O86" s="127"/>
      <c r="P86" s="124"/>
      <c r="Q86" s="104"/>
      <c r="R86" s="104"/>
      <c r="S86" s="104"/>
      <c r="T86" s="104"/>
    </row>
    <row r="87" spans="2:20" hidden="1">
      <c r="D87" s="103" t="s">
        <v>120</v>
      </c>
      <c r="K87" s="137">
        <v>0</v>
      </c>
      <c r="M87" s="137">
        <v>0</v>
      </c>
      <c r="N87" s="122"/>
      <c r="O87" s="137"/>
      <c r="P87" s="124"/>
      <c r="Q87" s="104"/>
      <c r="R87" s="104"/>
      <c r="S87" s="104"/>
      <c r="T87" s="104"/>
    </row>
    <row r="88" spans="2:20">
      <c r="K88" s="137"/>
      <c r="M88" s="137"/>
      <c r="N88" s="123"/>
      <c r="O88" s="137"/>
      <c r="P88" s="124"/>
      <c r="Q88" s="104"/>
      <c r="R88" s="104"/>
      <c r="S88" s="104"/>
      <c r="T88" s="104"/>
    </row>
    <row r="89" spans="2:20">
      <c r="K89" s="139">
        <f>+K88+K79+K73+K84</f>
        <v>153862</v>
      </c>
      <c r="M89" s="139">
        <v>1453080</v>
      </c>
      <c r="N89" s="123"/>
      <c r="O89" s="139"/>
      <c r="P89" s="124"/>
      <c r="Q89" s="104"/>
      <c r="R89" s="104"/>
      <c r="S89" s="104"/>
      <c r="T89" s="104"/>
    </row>
    <row r="90" spans="2:20">
      <c r="B90" s="117" t="s">
        <v>121</v>
      </c>
      <c r="C90" s="117"/>
      <c r="K90" s="122">
        <f>-K20</f>
        <v>-254205</v>
      </c>
      <c r="M90" s="122">
        <v>145747</v>
      </c>
      <c r="N90" s="122"/>
      <c r="O90" s="122"/>
      <c r="P90" s="142"/>
      <c r="Q90" s="104"/>
      <c r="R90" s="104"/>
      <c r="S90" s="104"/>
      <c r="T90" s="104"/>
    </row>
    <row r="91" spans="2:20" ht="17.25" thickBot="1">
      <c r="B91" s="117" t="s">
        <v>122</v>
      </c>
      <c r="K91" s="143">
        <f>+K89+K63+K41+K90</f>
        <v>67280</v>
      </c>
      <c r="M91" s="143">
        <v>-156313</v>
      </c>
      <c r="N91" s="123"/>
      <c r="O91" s="143"/>
      <c r="P91" s="140"/>
      <c r="Q91" s="148"/>
      <c r="R91" s="148"/>
      <c r="S91" s="104"/>
      <c r="T91" s="104"/>
    </row>
    <row r="92" spans="2:20" ht="17.25" thickTop="1">
      <c r="B92" s="103" t="s">
        <v>123</v>
      </c>
      <c r="K92" s="122">
        <f>+M93</f>
        <v>364048</v>
      </c>
      <c r="M92" s="122">
        <v>520361</v>
      </c>
      <c r="N92" s="123"/>
      <c r="O92" s="122"/>
      <c r="P92" s="140"/>
      <c r="Q92" s="148"/>
      <c r="R92" s="148"/>
      <c r="S92" s="104"/>
      <c r="T92" s="104"/>
    </row>
    <row r="93" spans="2:20">
      <c r="B93" s="103" t="s">
        <v>124</v>
      </c>
      <c r="K93" s="122">
        <v>431328</v>
      </c>
      <c r="M93" s="122">
        <v>364048</v>
      </c>
      <c r="N93" s="126"/>
      <c r="O93" s="122"/>
      <c r="P93" s="124"/>
      <c r="Q93" s="148"/>
      <c r="R93" s="148"/>
      <c r="S93" s="104"/>
      <c r="T93" s="104"/>
    </row>
    <row r="94" spans="2:20">
      <c r="K94" s="129"/>
      <c r="M94" s="129"/>
      <c r="P94" s="124"/>
      <c r="Q94" s="148"/>
      <c r="R94" s="148"/>
      <c r="S94" s="132"/>
      <c r="T94" s="104"/>
    </row>
    <row r="95" spans="2:20">
      <c r="K95" s="129"/>
      <c r="M95" s="129"/>
      <c r="P95" s="124"/>
      <c r="Q95" s="104"/>
      <c r="R95" s="104"/>
      <c r="S95" s="104"/>
      <c r="T95" s="104"/>
    </row>
    <row r="96" spans="2:20">
      <c r="O96" s="130"/>
      <c r="P96" s="144"/>
      <c r="Q96" s="148"/>
      <c r="R96" s="104"/>
      <c r="S96" s="104"/>
      <c r="T96" s="104"/>
    </row>
    <row r="97" spans="1:25">
      <c r="A97" s="195" t="s">
        <v>189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S97" s="149"/>
      <c r="T97" s="149"/>
      <c r="U97" s="149"/>
      <c r="V97" s="149"/>
      <c r="W97" s="149"/>
      <c r="X97" s="149"/>
      <c r="Y97" s="149"/>
    </row>
    <row r="98" spans="1:25">
      <c r="A98" s="195" t="s">
        <v>210</v>
      </c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S98" s="149"/>
      <c r="T98" s="149"/>
      <c r="U98" s="149"/>
      <c r="V98" s="149"/>
      <c r="W98" s="149"/>
      <c r="X98" s="149"/>
      <c r="Y98" s="149"/>
    </row>
    <row r="99" spans="1:25">
      <c r="B99" s="114"/>
      <c r="C99" s="114"/>
      <c r="D99" s="114"/>
      <c r="E99" s="114"/>
      <c r="F99" s="114"/>
      <c r="G99" s="114"/>
      <c r="H99" s="114"/>
      <c r="I99" s="114"/>
      <c r="J99" s="114"/>
      <c r="K99" s="149"/>
      <c r="L99" s="114"/>
      <c r="M99" s="114"/>
      <c r="N99" s="114"/>
      <c r="O99" s="114"/>
      <c r="P99" s="114"/>
      <c r="S99" s="114"/>
      <c r="T99" s="114"/>
      <c r="U99" s="114"/>
      <c r="V99" s="114"/>
      <c r="W99" s="114"/>
      <c r="X99" s="114"/>
      <c r="Y99" s="114"/>
    </row>
    <row r="100" spans="1:25">
      <c r="A100" s="176"/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14"/>
      <c r="O100" s="114"/>
      <c r="P100" s="114"/>
      <c r="S100" s="114"/>
      <c r="T100" s="114"/>
      <c r="U100" s="114"/>
      <c r="V100" s="114"/>
      <c r="W100" s="114"/>
      <c r="X100" s="114"/>
      <c r="Y100" s="114"/>
    </row>
    <row r="101" spans="1:25">
      <c r="B101" s="114"/>
      <c r="C101" s="114"/>
      <c r="D101" s="114"/>
      <c r="E101" s="114"/>
      <c r="F101" s="114"/>
      <c r="G101" s="114"/>
      <c r="H101" s="114"/>
      <c r="I101" s="114"/>
      <c r="J101" s="114"/>
      <c r="K101" s="149"/>
      <c r="L101" s="114"/>
      <c r="M101" s="114"/>
      <c r="N101" s="114"/>
      <c r="O101" s="114"/>
      <c r="P101" s="114"/>
      <c r="S101" s="114"/>
      <c r="T101" s="114"/>
      <c r="U101" s="114"/>
      <c r="V101" s="114"/>
      <c r="W101" s="114"/>
      <c r="X101" s="114"/>
      <c r="Y101" s="114"/>
    </row>
    <row r="102" spans="1:25">
      <c r="B102" s="114"/>
      <c r="C102" s="114"/>
      <c r="D102" s="114"/>
      <c r="E102" s="114"/>
      <c r="F102" s="114"/>
      <c r="G102" s="114"/>
      <c r="H102" s="114"/>
      <c r="I102" s="114"/>
      <c r="J102" s="114"/>
      <c r="K102" s="149"/>
      <c r="L102" s="114"/>
      <c r="M102" s="114"/>
      <c r="N102" s="114"/>
      <c r="O102" s="114"/>
      <c r="P102" s="114"/>
      <c r="S102" s="114"/>
      <c r="T102" s="114"/>
      <c r="U102" s="114"/>
      <c r="V102" s="114"/>
      <c r="W102" s="114"/>
      <c r="X102" s="114"/>
      <c r="Y102" s="114"/>
    </row>
    <row r="103" spans="1:25">
      <c r="K103" s="132"/>
      <c r="M103" s="132"/>
      <c r="O103" s="132"/>
      <c r="P103" s="144"/>
    </row>
    <row r="104" spans="1:25">
      <c r="O104" s="144"/>
      <c r="P104" s="144"/>
    </row>
    <row r="105" spans="1:25">
      <c r="K105" s="132"/>
      <c r="M105" s="132"/>
      <c r="O105" s="132"/>
      <c r="P105" s="144"/>
    </row>
    <row r="106" spans="1:25">
      <c r="O106" s="144"/>
      <c r="P106" s="144"/>
    </row>
    <row r="107" spans="1:25">
      <c r="O107" s="144"/>
      <c r="P107" s="144"/>
    </row>
    <row r="108" spans="1:25">
      <c r="O108" s="144"/>
      <c r="P108" s="144"/>
    </row>
    <row r="109" spans="1:25">
      <c r="O109" s="144"/>
      <c r="P109" s="144"/>
    </row>
    <row r="110" spans="1:25">
      <c r="O110" s="144"/>
      <c r="P110" s="144"/>
    </row>
    <row r="111" spans="1:25">
      <c r="O111" s="144"/>
      <c r="P111" s="144"/>
    </row>
    <row r="112" spans="1:25">
      <c r="O112" s="144"/>
      <c r="P112" s="144"/>
    </row>
  </sheetData>
  <mergeCells count="8">
    <mergeCell ref="A100:M100"/>
    <mergeCell ref="A97:P97"/>
    <mergeCell ref="A98:P98"/>
    <mergeCell ref="B1:O1"/>
    <mergeCell ref="B2:O2"/>
    <mergeCell ref="B3:O3"/>
    <mergeCell ref="B4:O4"/>
    <mergeCell ref="B6:O6"/>
  </mergeCells>
  <pageMargins left="0.70866141732283472" right="0.70866141732283472" top="0.74803149606299213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</vt:lpstr>
      <vt:lpstr>PYG</vt:lpstr>
      <vt:lpstr>PN</vt:lpstr>
      <vt:lpstr>EFE</vt:lpstr>
      <vt:lpstr>Activo</vt:lpstr>
      <vt:lpstr>Balance!Área_de_impresión</vt:lpstr>
      <vt:lpstr>EFE!Área_de_impresión</vt:lpstr>
      <vt:lpstr>PN!Área_de_impresión</vt:lpstr>
      <vt:lpstr>PYG!Área_de_impresión</vt:lpstr>
    </vt:vector>
  </TitlesOfParts>
  <Company>SCD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jmbermejo</dc:creator>
  <cp:lastModifiedBy>Alejandro Clemares</cp:lastModifiedBy>
  <cp:lastPrinted>2018-04-26T17:09:29Z</cp:lastPrinted>
  <dcterms:created xsi:type="dcterms:W3CDTF">1996-09-05T16:04:13Z</dcterms:created>
  <dcterms:modified xsi:type="dcterms:W3CDTF">2018-05-16T10:45:20Z</dcterms:modified>
</cp:coreProperties>
</file>